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0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692" documentId="13_ncr:1_{06C0A202-D339-4B79-89E1-1B8F50A13779}" xr6:coauthVersionLast="47" xr6:coauthVersionMax="47" xr10:uidLastSave="{51EE8728-4A21-49AD-AD33-F99DAD1E7A6F}"/>
  <bookViews>
    <workbookView xWindow="-120" yWindow="-120" windowWidth="29040" windowHeight="15840" xr2:uid="{C346BF18-0D9B-4915-B0AE-2EB6E0383B9B}"/>
  </bookViews>
  <sheets>
    <sheet name="MACHINE METER CONSUMPTION" sheetId="1" r:id="rId1"/>
    <sheet name="Sheet2" sheetId="3" r:id="rId2"/>
    <sheet name="PHOTO PRINTER" sheetId="4" r:id="rId3"/>
  </sheets>
  <definedNames>
    <definedName name="_MACHINEMETERCONSUMPTION">'MACHINE METER CONSUMPTION'!$F$3:$G$4+'MACHINE METER CONSUMPTION'!$F$3:$H$4</definedName>
    <definedName name="_xlnm.Print_Area" localSheetId="0">'MACHINE METER CONSUMPTION'!$A$1:$H$184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3" i="1" l="1"/>
  <c r="I223" i="1"/>
  <c r="H260" i="1"/>
  <c r="I260" i="1"/>
  <c r="H306" i="1"/>
  <c r="H289" i="1"/>
  <c r="H288" i="1"/>
  <c r="H222" i="1"/>
  <c r="H259" i="1"/>
  <c r="I259" i="1" s="1"/>
  <c r="H258" i="1"/>
  <c r="I258" i="1" s="1"/>
  <c r="H221" i="1"/>
  <c r="H220" i="1"/>
  <c r="H219" i="1"/>
  <c r="H257" i="1"/>
  <c r="I257" i="1" s="1"/>
  <c r="H287" i="1"/>
  <c r="H218" i="1"/>
  <c r="H286" i="1"/>
  <c r="H217" i="1"/>
  <c r="H305" i="1"/>
  <c r="H256" i="1"/>
  <c r="I256" i="1" s="1"/>
  <c r="H285" i="1"/>
  <c r="H216" i="1"/>
  <c r="H255" i="1"/>
  <c r="H284" i="1"/>
  <c r="H215" i="1"/>
  <c r="H304" i="1"/>
  <c r="H214" i="1"/>
  <c r="H180" i="1"/>
  <c r="I180" i="1" s="1"/>
  <c r="H174" i="1"/>
  <c r="I174" i="1" s="1"/>
  <c r="H175" i="1"/>
  <c r="I175" i="1" s="1"/>
  <c r="H176" i="1"/>
  <c r="I176" i="1" s="1"/>
  <c r="H177" i="1"/>
  <c r="I177" i="1" s="1"/>
  <c r="H178" i="1"/>
  <c r="I178" i="1" s="1"/>
  <c r="H179" i="1"/>
  <c r="I179" i="1" s="1"/>
  <c r="H166" i="1"/>
  <c r="I166" i="1" s="1"/>
  <c r="H167" i="1"/>
  <c r="I167" i="1" s="1"/>
  <c r="H213" i="1"/>
  <c r="H212" i="1"/>
  <c r="H28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I237" i="1" s="1"/>
  <c r="H238" i="1"/>
  <c r="I238" i="1" s="1"/>
  <c r="H239" i="1"/>
  <c r="I239" i="1" s="1"/>
  <c r="H240" i="1"/>
  <c r="I240" i="1" s="1"/>
  <c r="H241" i="1"/>
  <c r="I241" i="1" s="1"/>
  <c r="H242" i="1"/>
  <c r="I242" i="1" s="1"/>
  <c r="H243" i="1"/>
  <c r="I243" i="1" s="1"/>
  <c r="H244" i="1"/>
  <c r="I244" i="1" s="1"/>
  <c r="H245" i="1"/>
  <c r="I245" i="1" s="1"/>
  <c r="H246" i="1"/>
  <c r="I246" i="1" s="1"/>
  <c r="H247" i="1"/>
  <c r="I247" i="1" s="1"/>
  <c r="H248" i="1"/>
  <c r="I248" i="1" s="1"/>
  <c r="H249" i="1"/>
  <c r="I249" i="1" s="1"/>
  <c r="H250" i="1"/>
  <c r="I250" i="1" s="1"/>
  <c r="H251" i="1"/>
  <c r="I251" i="1" s="1"/>
  <c r="H252" i="1"/>
  <c r="I252" i="1" s="1"/>
  <c r="H253" i="1"/>
  <c r="I253" i="1" s="1"/>
  <c r="H254" i="1"/>
  <c r="H261" i="1"/>
  <c r="I261" i="1" s="1"/>
  <c r="H262" i="1"/>
  <c r="H263" i="1"/>
  <c r="I263" i="1" s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185" i="1"/>
  <c r="I187" i="1" s="1"/>
  <c r="H120" i="1"/>
  <c r="I306" i="1" l="1"/>
  <c r="I305" i="1"/>
  <c r="I255" i="1"/>
  <c r="I289" i="1"/>
  <c r="I262" i="1"/>
  <c r="I286" i="1"/>
  <c r="I285" i="1"/>
  <c r="I284" i="1"/>
  <c r="I254" i="1"/>
  <c r="I288" i="1"/>
  <c r="I228" i="1"/>
  <c r="I227" i="1"/>
  <c r="I236" i="1"/>
  <c r="I235" i="1"/>
  <c r="I234" i="1"/>
  <c r="I233" i="1"/>
  <c r="I232" i="1"/>
  <c r="I231" i="1"/>
  <c r="I230" i="1"/>
  <c r="I229" i="1"/>
  <c r="I287" i="1"/>
  <c r="I226" i="1"/>
  <c r="I304" i="1"/>
  <c r="I283" i="1"/>
  <c r="H74" i="1"/>
  <c r="H84" i="1"/>
  <c r="H105" i="1"/>
  <c r="H143" i="1"/>
  <c r="H94" i="1"/>
  <c r="H67" i="1" l="1"/>
  <c r="H68" i="1"/>
  <c r="H69" i="1"/>
  <c r="H70" i="1"/>
  <c r="H71" i="1"/>
  <c r="H72" i="1"/>
  <c r="H73" i="1"/>
  <c r="H66" i="1"/>
  <c r="H65" i="1"/>
  <c r="H104" i="1"/>
  <c r="H165" i="1"/>
  <c r="I165" i="1" s="1"/>
  <c r="H173" i="1"/>
  <c r="I173" i="1" s="1"/>
  <c r="I73" i="1" l="1"/>
  <c r="I74" i="1"/>
  <c r="I72" i="1"/>
  <c r="I71" i="1"/>
  <c r="I70" i="1"/>
  <c r="I69" i="1"/>
  <c r="I67" i="1"/>
  <c r="I65" i="1"/>
  <c r="I68" i="1"/>
  <c r="I66" i="1"/>
  <c r="H164" i="1"/>
  <c r="I164" i="1" s="1"/>
  <c r="H163" i="1"/>
  <c r="I163" i="1" s="1"/>
  <c r="H162" i="1"/>
  <c r="I162" i="1" s="1"/>
  <c r="P184" i="1"/>
  <c r="L184" i="1"/>
  <c r="M184" i="1" s="1"/>
  <c r="O184" i="1"/>
  <c r="N184" i="1"/>
  <c r="I303" i="1"/>
  <c r="I301" i="1" l="1"/>
  <c r="I302" i="1"/>
  <c r="I299" i="1"/>
  <c r="I300" i="1"/>
  <c r="I297" i="1"/>
  <c r="I296" i="1"/>
  <c r="I295" i="1"/>
  <c r="I298" i="1"/>
  <c r="I294" i="1"/>
  <c r="I292" i="1"/>
  <c r="I293" i="1"/>
  <c r="I225" i="1"/>
  <c r="I291" i="1"/>
  <c r="I281" i="1" l="1"/>
  <c r="I282" i="1"/>
  <c r="I279" i="1"/>
  <c r="I280" i="1"/>
  <c r="I278" i="1"/>
  <c r="I277" i="1"/>
  <c r="I276" i="1"/>
  <c r="I275" i="1"/>
  <c r="I274" i="1"/>
  <c r="I273" i="1"/>
  <c r="I272" i="1"/>
  <c r="I271" i="1"/>
  <c r="I269" i="1"/>
  <c r="I268" i="1"/>
  <c r="I270" i="1"/>
  <c r="I267" i="1"/>
  <c r="I266" i="1"/>
  <c r="I265" i="1"/>
  <c r="I264" i="1"/>
  <c r="H184" i="1"/>
  <c r="I222" i="1" s="1"/>
  <c r="H119" i="1"/>
  <c r="H142" i="1"/>
  <c r="H130" i="1"/>
  <c r="H19" i="1"/>
  <c r="H36" i="1"/>
  <c r="H103" i="1"/>
  <c r="H141" i="1"/>
  <c r="H118" i="1"/>
  <c r="H129" i="1"/>
  <c r="H102" i="1"/>
  <c r="I215" i="1" l="1"/>
  <c r="I221" i="1"/>
  <c r="I220" i="1"/>
  <c r="I219" i="1"/>
  <c r="I217" i="1"/>
  <c r="I216" i="1"/>
  <c r="I218" i="1"/>
  <c r="I189" i="1"/>
  <c r="I186" i="1"/>
  <c r="I185" i="1"/>
  <c r="I188" i="1"/>
  <c r="I213" i="1"/>
  <c r="I214" i="1"/>
  <c r="I211" i="1"/>
  <c r="I212" i="1"/>
  <c r="I209" i="1"/>
  <c r="I210" i="1"/>
  <c r="I207" i="1"/>
  <c r="I208" i="1"/>
  <c r="I206" i="1"/>
  <c r="I205" i="1"/>
  <c r="I204" i="1"/>
  <c r="I203" i="1"/>
  <c r="I202" i="1"/>
  <c r="I201" i="1"/>
  <c r="I198" i="1"/>
  <c r="I197" i="1"/>
  <c r="I193" i="1"/>
  <c r="I199" i="1"/>
  <c r="I196" i="1"/>
  <c r="I192" i="1"/>
  <c r="I200" i="1"/>
  <c r="I195" i="1"/>
  <c r="I194" i="1"/>
  <c r="I191" i="1"/>
  <c r="I190" i="1"/>
  <c r="I184" i="1"/>
  <c r="J184" i="1"/>
  <c r="H101" i="1"/>
  <c r="H128" i="1"/>
  <c r="H48" i="1"/>
  <c r="H117" i="1" l="1"/>
  <c r="H154" i="1"/>
  <c r="H35" i="1"/>
  <c r="H18" i="1"/>
  <c r="H17" i="1"/>
  <c r="H140" i="1"/>
  <c r="H78" i="1" l="1"/>
  <c r="H79" i="1"/>
  <c r="H80" i="1"/>
  <c r="H81" i="1"/>
  <c r="H82" i="1"/>
  <c r="H16" i="1" l="1"/>
  <c r="H34" i="1"/>
  <c r="H33" i="1"/>
  <c r="H90" i="1"/>
  <c r="H91" i="1"/>
  <c r="H92" i="1"/>
  <c r="H15" i="1"/>
  <c r="H139" i="1" l="1"/>
  <c r="H57" i="1" l="1"/>
  <c r="H58" i="1"/>
  <c r="H59" i="1"/>
  <c r="H60" i="1"/>
  <c r="H4" i="1"/>
  <c r="H44" i="1"/>
  <c r="H45" i="1"/>
  <c r="H46" i="1"/>
  <c r="H47" i="1"/>
  <c r="H32" i="1"/>
  <c r="H29" i="1"/>
  <c r="H30" i="1"/>
  <c r="H31" i="1"/>
  <c r="H12" i="1"/>
  <c r="H13" i="1"/>
  <c r="H14" i="1"/>
  <c r="H127" i="1"/>
  <c r="H153" i="1" l="1"/>
  <c r="H56" i="1"/>
  <c r="H11" i="1"/>
  <c r="H28" i="1"/>
  <c r="H43" i="1"/>
  <c r="H100" i="1"/>
  <c r="H22" i="1" l="1"/>
  <c r="H10" i="1"/>
  <c r="H27" i="1" l="1"/>
  <c r="H116" i="1" l="1"/>
  <c r="H42" i="1"/>
  <c r="H26" i="1"/>
  <c r="H37" i="1"/>
  <c r="H55" i="1"/>
  <c r="H9" i="1"/>
  <c r="H83" i="1"/>
  <c r="H85" i="1"/>
  <c r="H41" i="1"/>
  <c r="I48" i="1" s="1"/>
  <c r="H54" i="1"/>
  <c r="H8" i="1"/>
  <c r="H138" i="1"/>
  <c r="H93" i="1"/>
  <c r="H137" i="1"/>
  <c r="H151" i="1"/>
  <c r="H152" i="1"/>
  <c r="H7" i="1"/>
  <c r="H96" i="1"/>
  <c r="H25" i="1"/>
  <c r="I32" i="1" s="1"/>
  <c r="H53" i="1"/>
  <c r="H132" i="1"/>
  <c r="H150" i="1"/>
  <c r="H155" i="1"/>
  <c r="H115" i="1"/>
  <c r="H99" i="1"/>
  <c r="H106" i="1"/>
  <c r="H89" i="1"/>
  <c r="H52" i="1"/>
  <c r="H61" i="1"/>
  <c r="H40" i="1"/>
  <c r="H49" i="1"/>
  <c r="H24" i="1"/>
  <c r="H5" i="1"/>
  <c r="H6" i="1"/>
  <c r="H136" i="1"/>
  <c r="H146" i="1"/>
  <c r="H149" i="1"/>
  <c r="H148" i="1"/>
  <c r="H126" i="1"/>
  <c r="H114" i="1"/>
  <c r="I12" i="1" l="1"/>
  <c r="I146" i="1"/>
  <c r="H157" i="1"/>
  <c r="H62" i="1"/>
  <c r="H38" i="1"/>
  <c r="H50" i="1"/>
  <c r="H147" i="1"/>
  <c r="H135" i="1"/>
  <c r="H124" i="1"/>
  <c r="H125" i="1"/>
  <c r="H113" i="1"/>
  <c r="H112" i="1"/>
  <c r="H123" i="1"/>
  <c r="H134" i="1"/>
  <c r="H172" i="1"/>
  <c r="H161" i="1"/>
  <c r="H111" i="1"/>
  <c r="I120" i="1" s="1"/>
  <c r="H98" i="1"/>
  <c r="H88" i="1"/>
  <c r="H77" i="1"/>
  <c r="H23" i="1"/>
  <c r="H39" i="1"/>
  <c r="H51" i="1"/>
  <c r="H3" i="1"/>
  <c r="H169" i="1" l="1"/>
  <c r="I153" i="1"/>
  <c r="I152" i="1"/>
  <c r="I150" i="1"/>
  <c r="I149" i="1"/>
  <c r="I148" i="1"/>
  <c r="I147" i="1"/>
  <c r="I155" i="1"/>
  <c r="I16" i="1"/>
  <c r="I4" i="1"/>
  <c r="I14" i="1"/>
  <c r="I15" i="1"/>
  <c r="I3" i="1"/>
  <c r="I13" i="1"/>
  <c r="I11" i="1"/>
  <c r="I10" i="1"/>
  <c r="I19" i="1"/>
  <c r="I7" i="1"/>
  <c r="I18" i="1"/>
  <c r="I9" i="1"/>
  <c r="I8" i="1"/>
  <c r="I17" i="1"/>
  <c r="I5" i="1"/>
  <c r="I6" i="1"/>
  <c r="I58" i="1"/>
  <c r="I56" i="1"/>
  <c r="I55" i="1"/>
  <c r="I57" i="1"/>
  <c r="I54" i="1"/>
  <c r="I53" i="1"/>
  <c r="I52" i="1"/>
  <c r="I51" i="1"/>
  <c r="I31" i="1"/>
  <c r="I29" i="1"/>
  <c r="I28" i="1"/>
  <c r="I30" i="1"/>
  <c r="I27" i="1"/>
  <c r="I26" i="1"/>
  <c r="I25" i="1"/>
  <c r="I36" i="1"/>
  <c r="I24" i="1"/>
  <c r="I35" i="1"/>
  <c r="I23" i="1"/>
  <c r="I34" i="1"/>
  <c r="I33" i="1"/>
  <c r="H107" i="1"/>
  <c r="I105" i="1"/>
  <c r="I104" i="1"/>
  <c r="I103" i="1"/>
  <c r="I102" i="1"/>
  <c r="I101" i="1"/>
  <c r="I100" i="1"/>
  <c r="I99" i="1"/>
  <c r="I98" i="1"/>
  <c r="I126" i="1"/>
  <c r="I124" i="1"/>
  <c r="I125" i="1"/>
  <c r="I123" i="1"/>
  <c r="I130" i="1"/>
  <c r="I128" i="1"/>
  <c r="I131" i="1"/>
  <c r="I127" i="1"/>
  <c r="I129" i="1"/>
  <c r="I77" i="1"/>
  <c r="I84" i="1"/>
  <c r="I83" i="1"/>
  <c r="I81" i="1"/>
  <c r="I80" i="1"/>
  <c r="I82" i="1"/>
  <c r="I78" i="1"/>
  <c r="I79" i="1"/>
  <c r="H97" i="1"/>
  <c r="I92" i="1"/>
  <c r="I89" i="1"/>
  <c r="I91" i="1"/>
  <c r="I90" i="1"/>
  <c r="I88" i="1"/>
  <c r="I94" i="1"/>
  <c r="I93" i="1"/>
  <c r="I151" i="1"/>
  <c r="I154" i="1"/>
  <c r="I140" i="1"/>
  <c r="I139" i="1"/>
  <c r="I138" i="1"/>
  <c r="I137" i="1"/>
  <c r="I136" i="1"/>
  <c r="I135" i="1"/>
  <c r="I134" i="1"/>
  <c r="I143" i="1"/>
  <c r="I141" i="1"/>
  <c r="I142" i="1"/>
  <c r="I45" i="1"/>
  <c r="I44" i="1"/>
  <c r="I43" i="1"/>
  <c r="I42" i="1"/>
  <c r="I41" i="1"/>
  <c r="I40" i="1"/>
  <c r="I39" i="1"/>
  <c r="I47" i="1"/>
  <c r="I49" i="1"/>
  <c r="I46" i="1"/>
  <c r="I111" i="1"/>
  <c r="I114" i="1"/>
  <c r="I118" i="1"/>
  <c r="I113" i="1"/>
  <c r="I112" i="1"/>
  <c r="I119" i="1"/>
  <c r="I116" i="1"/>
  <c r="I117" i="1"/>
  <c r="I115" i="1"/>
  <c r="I161" i="1"/>
  <c r="I172" i="1"/>
  <c r="H76" i="1"/>
  <c r="H86" i="1" s="1"/>
  <c r="H145" i="1"/>
  <c r="H122" i="1"/>
  <c r="H133" i="1" s="1"/>
  <c r="H182" i="1"/>
</calcChain>
</file>

<file path=xl/sharedStrings.xml><?xml version="1.0" encoding="utf-8"?>
<sst xmlns="http://schemas.openxmlformats.org/spreadsheetml/2006/main" count="116" uniqueCount="67">
  <si>
    <t xml:space="preserve">MACHINE METER READING CONSUMPTION </t>
  </si>
  <si>
    <t>KYOPCERA TASKALFA 6053ci ( # 51029 ) #17</t>
  </si>
  <si>
    <t>DATE ( TONER REPLACE )</t>
  </si>
  <si>
    <t>Reading</t>
  </si>
  <si>
    <t>B/W COPIES</t>
  </si>
  <si>
    <t>Pages printed</t>
  </si>
  <si>
    <t xml:space="preserve">Average </t>
  </si>
  <si>
    <t>AS OF FEB. 3, 2022</t>
  </si>
  <si>
    <t>CYAN ( TK-8515C )</t>
  </si>
  <si>
    <t>FEB. 22, 2022</t>
  </si>
  <si>
    <t>TOTAL COPIES</t>
  </si>
  <si>
    <t>MAGENTA ( TK-8515M )</t>
  </si>
  <si>
    <t>Feb. 12, 2022</t>
  </si>
  <si>
    <t>YELLOW ( TK-8515Y )</t>
  </si>
  <si>
    <t>BLACK ( TK-8515K )</t>
  </si>
  <si>
    <t>KYOPCERA TASKALFA 5052ci ( # 50916 ) #20</t>
  </si>
  <si>
    <t>HP COLOR LASERJET M751</t>
  </si>
  <si>
    <t>BLACK ( W2000A )</t>
  </si>
  <si>
    <t>CYAN ( W2001A )</t>
  </si>
  <si>
    <t>YELLOW ( W2002A )</t>
  </si>
  <si>
    <t>MAGENTA ( W2003A )</t>
  </si>
  <si>
    <t xml:space="preserve"> </t>
  </si>
  <si>
    <t>KYOPCERA TASKALFA 8002i ( # 50884 ) #19</t>
  </si>
  <si>
    <t>BLACK</t>
  </si>
  <si>
    <t>KYOCERA TASKALFA 8002i ( # 50917 ) #18</t>
  </si>
  <si>
    <t>KYOCERA TASKALFA 6054ci ( # 51255 ) #22</t>
  </si>
  <si>
    <t>TONER</t>
  </si>
  <si>
    <t>PAPER</t>
  </si>
  <si>
    <t>PRINTER</t>
  </si>
  <si>
    <t>MAINTENANCE</t>
  </si>
  <si>
    <t>PRICE</t>
  </si>
  <si>
    <t>CYAN ( TK-8555C )</t>
  </si>
  <si>
    <t>C/M/Y</t>
  </si>
  <si>
    <t>MAGENTA ( TK-8555M )</t>
  </si>
  <si>
    <t>YELLOW ( TK-8555Y )</t>
  </si>
  <si>
    <t>BLACK ( TK-8555K )</t>
  </si>
  <si>
    <t>#</t>
  </si>
  <si>
    <t>Description</t>
  </si>
  <si>
    <t>Model #</t>
  </si>
  <si>
    <t>KYOCERA TASKAlfa B/W</t>
  </si>
  <si>
    <t>8002i</t>
  </si>
  <si>
    <t>KYOCERA TASKAlfa ( Colored )</t>
  </si>
  <si>
    <t>5052ci</t>
  </si>
  <si>
    <t>6053ci</t>
  </si>
  <si>
    <t>6054ci</t>
  </si>
  <si>
    <t xml:space="preserve">HP Color LaserJet </t>
  </si>
  <si>
    <t>M751</t>
  </si>
  <si>
    <t xml:space="preserve">SHREDDER MACHINE </t>
  </si>
  <si>
    <t>KOBRA 300</t>
  </si>
  <si>
    <t xml:space="preserve">LAMINATING MACHINE </t>
  </si>
  <si>
    <t>ATLAS P36F6</t>
  </si>
  <si>
    <t xml:space="preserve">HEAVY DUTY CUTTER </t>
  </si>
  <si>
    <t>N/A</t>
  </si>
  <si>
    <t xml:space="preserve">HEAVY DUTY THREE HOLE PUNCHER </t>
  </si>
  <si>
    <t>KANGAROO HDP3160N</t>
  </si>
  <si>
    <t xml:space="preserve">MANUAL BINDING </t>
  </si>
  <si>
    <t>FELLOW GALAXY 500</t>
  </si>
  <si>
    <t xml:space="preserve">ELECTRIC BINDING </t>
  </si>
  <si>
    <t>COMB BIND C800 PRO</t>
  </si>
  <si>
    <t xml:space="preserve">HEAVY DUTY STAPLER </t>
  </si>
  <si>
    <t>UCHIDA 1150N</t>
  </si>
  <si>
    <t xml:space="preserve">BOOKLET STAPLER </t>
  </si>
  <si>
    <t>DELI 0334</t>
  </si>
  <si>
    <t>PHOTO PRINTER</t>
  </si>
  <si>
    <t>REPLACE TONER</t>
  </si>
  <si>
    <t># OF COPIES</t>
  </si>
  <si>
    <t>AS PER TONER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</si>
</sst>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0.0"/>
  </numFmts>
  <fonts count="12">
    <font>
      <sz val="11"/>
      <color theme="1"/>
      <name val="Calibri"/>
      <family val="2"/>
      <scheme val="minor"/>
    </font>
    <font>
      <b/>
      <sz val="14"/>
      <color theme="1"/>
      <name val="Century Gothic"/>
      <family val="2"/>
    </font>
    <font>
      <b/>
      <sz val="12"/>
      <color theme="1"/>
      <name val="Century Gothic "/>
    </font>
    <font>
      <sz val="12"/>
      <color theme="1"/>
      <name val="Century Gothic 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entury Gothic "/>
    </font>
    <font>
      <b/>
      <sz val="28"/>
      <color theme="1"/>
      <name val="Century Gothic "/>
    </font>
    <font>
      <b/>
      <sz val="12"/>
      <color rgb="FFFF0000"/>
      <name val="Century Gothic 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sz val="11"/>
      <color theme="1"/>
      <name val="Century Gothic 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15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9" fillId="0" borderId="0" xfId="0" applyFont="1"/>
    <xf numFmtId="164" fontId="9" fillId="5" borderId="4" xfId="0" applyNumberFormat="1" applyFont="1" applyFill="1" applyBorder="1"/>
    <xf numFmtId="0" fontId="10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8" fillId="2" borderId="1" xfId="0" applyFont="1" applyFill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right"/>
    </xf>
    <xf numFmtId="1" fontId="2" fillId="5" borderId="1" xfId="0" applyNumberFormat="1" applyFont="1" applyFill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0" borderId="1" xfId="0" applyFont="1" applyBorder="1"/>
    <xf numFmtId="165" fontId="2" fillId="5" borderId="1" xfId="0" applyNumberFormat="1" applyFont="1" applyFill="1" applyBorder="1" applyAlignment="1">
      <alignment horizontal="right"/>
    </xf>
    <xf numFmtId="1" fontId="2" fillId="4" borderId="1" xfId="0" applyNumberFormat="1" applyFont="1" applyFill="1" applyBorder="1" applyAlignment="1">
      <alignment horizontal="center"/>
    </xf>
    <xf numFmtId="0" fontId="10" fillId="0" borderId="1" xfId="0" applyFont="1" applyBorder="1"/>
    <xf numFmtId="1" fontId="2" fillId="0" borderId="1" xfId="0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11" fillId="0" borderId="1" xfId="0" applyFont="1" applyBorder="1"/>
    <xf numFmtId="0" fontId="8" fillId="5" borderId="1" xfId="0" applyFont="1" applyFill="1" applyBorder="1" applyAlignment="1">
      <alignment horizontal="center"/>
    </xf>
    <xf numFmtId="0" fontId="8" fillId="2" borderId="1" xfId="0" applyFont="1" applyFill="1" applyBorder="1"/>
    <xf numFmtId="0" fontId="2" fillId="5" borderId="12" xfId="0" applyFont="1" applyFill="1" applyBorder="1" applyAlignment="1">
      <alignment horizontal="left"/>
    </xf>
    <xf numFmtId="0" fontId="2" fillId="5" borderId="13" xfId="0" applyFont="1" applyFill="1" applyBorder="1" applyAlignment="1">
      <alignment horizontal="left"/>
    </xf>
    <xf numFmtId="0" fontId="2" fillId="0" borderId="13" xfId="0" applyFont="1" applyBorder="1" applyAlignment="1">
      <alignment horizontal="right"/>
    </xf>
    <xf numFmtId="1" fontId="2" fillId="5" borderId="13" xfId="0" applyNumberFormat="1" applyFont="1" applyFill="1" applyBorder="1" applyAlignment="1">
      <alignment horizontal="right"/>
    </xf>
    <xf numFmtId="1" fontId="2" fillId="5" borderId="15" xfId="0" applyNumberFormat="1" applyFont="1" applyFill="1" applyBorder="1" applyAlignment="1">
      <alignment horizontal="right"/>
    </xf>
    <xf numFmtId="15" fontId="2" fillId="0" borderId="2" xfId="0" applyNumberFormat="1" applyFont="1" applyBorder="1" applyAlignment="1">
      <alignment horizontal="center"/>
    </xf>
    <xf numFmtId="15" fontId="2" fillId="0" borderId="5" xfId="0" applyNumberFormat="1" applyFont="1" applyBorder="1" applyAlignment="1">
      <alignment horizontal="center"/>
    </xf>
    <xf numFmtId="0" fontId="8" fillId="5" borderId="1" xfId="0" applyFont="1" applyFill="1" applyBorder="1" applyAlignment="1">
      <alignment horizontal="right"/>
    </xf>
    <xf numFmtId="0" fontId="2" fillId="0" borderId="12" xfId="0" applyFont="1" applyBorder="1" applyAlignment="1">
      <alignment horizontal="right"/>
    </xf>
    <xf numFmtId="1" fontId="2" fillId="5" borderId="12" xfId="0" applyNumberFormat="1" applyFont="1" applyFill="1" applyBorder="1" applyAlignment="1">
      <alignment horizontal="right"/>
    </xf>
    <xf numFmtId="0" fontId="2" fillId="5" borderId="25" xfId="0" applyFont="1" applyFill="1" applyBorder="1" applyAlignment="1">
      <alignment horizontal="left"/>
    </xf>
    <xf numFmtId="15" fontId="2" fillId="0" borderId="2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2" fillId="3" borderId="13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0" fillId="0" borderId="12" xfId="0" applyBorder="1"/>
    <xf numFmtId="0" fontId="2" fillId="0" borderId="13" xfId="0" applyFont="1" applyBorder="1" applyAlignment="1">
      <alignment horizontal="left"/>
    </xf>
    <xf numFmtId="0" fontId="6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33EEB-AEC7-448E-B59B-1F7DAD073F8E}">
  <dimension ref="A1:S308"/>
  <sheetViews>
    <sheetView tabSelected="1" zoomScale="90" zoomScaleNormal="90" workbookViewId="0">
      <pane ySplit="2" topLeftCell="A208" activePane="bottomLeft" state="frozen"/>
      <selection pane="bottomLeft" activeCell="H222" sqref="H222:I223"/>
    </sheetView>
  </sheetViews>
  <sheetFormatPr defaultRowHeight="15"/>
  <cols>
    <col min="4" max="4" width="23.5703125" customWidth="1"/>
    <col min="5" max="5" width="32" customWidth="1"/>
    <col min="6" max="6" width="23.140625" customWidth="1"/>
    <col min="7" max="7" width="20.140625" customWidth="1"/>
    <col min="8" max="8" width="17.7109375" customWidth="1"/>
    <col min="9" max="9" width="17.5703125" customWidth="1"/>
    <col min="16" max="16" width="13.5703125" customWidth="1"/>
    <col min="17" max="17" width="13.28515625" customWidth="1"/>
  </cols>
  <sheetData>
    <row r="1" spans="1:9" ht="24.75" customHeight="1">
      <c r="A1" s="60" t="s">
        <v>0</v>
      </c>
      <c r="B1" s="61"/>
      <c r="C1" s="61"/>
      <c r="D1" s="61"/>
      <c r="E1" s="61"/>
      <c r="F1" s="61"/>
      <c r="G1" s="61"/>
      <c r="H1" s="61"/>
      <c r="I1" s="62"/>
    </row>
    <row r="2" spans="1:9" ht="15.75">
      <c r="A2" s="68" t="s">
        <v>1</v>
      </c>
      <c r="B2" s="68"/>
      <c r="C2" s="68"/>
      <c r="D2" s="68"/>
      <c r="E2" s="24" t="s">
        <v>2</v>
      </c>
      <c r="F2" s="24" t="s">
        <v>3</v>
      </c>
      <c r="G2" s="24" t="s">
        <v>4</v>
      </c>
      <c r="H2" s="24" t="s">
        <v>5</v>
      </c>
      <c r="I2" s="24" t="s">
        <v>6</v>
      </c>
    </row>
    <row r="3" spans="1:9" ht="15.75">
      <c r="A3" s="74" t="s">
        <v>7</v>
      </c>
      <c r="B3" s="74"/>
      <c r="C3" s="74"/>
      <c r="D3" s="74"/>
      <c r="E3" s="26"/>
      <c r="F3" s="25">
        <v>221476</v>
      </c>
      <c r="G3" s="25">
        <v>6032</v>
      </c>
      <c r="H3" s="25">
        <f>SUM(F3:G3)</f>
        <v>227508</v>
      </c>
      <c r="I3" s="22">
        <f>H3/1</f>
        <v>227508</v>
      </c>
    </row>
    <row r="4" spans="1:9" ht="16.5" customHeight="1">
      <c r="A4" s="65" t="s">
        <v>8</v>
      </c>
      <c r="B4" s="65"/>
      <c r="C4" s="65"/>
      <c r="D4" s="65"/>
      <c r="E4" s="13" t="s">
        <v>9</v>
      </c>
      <c r="F4" s="3">
        <v>227201</v>
      </c>
      <c r="G4" s="3">
        <v>6200</v>
      </c>
      <c r="H4" s="2">
        <f>SUM(F4:G4)</f>
        <v>233401</v>
      </c>
      <c r="I4" s="23">
        <f>(H3+H4)/2</f>
        <v>230454.5</v>
      </c>
    </row>
    <row r="5" spans="1:9" ht="16.5" customHeight="1">
      <c r="A5" s="65"/>
      <c r="B5" s="65"/>
      <c r="C5" s="65"/>
      <c r="D5" s="65"/>
      <c r="E5" s="1">
        <v>44733</v>
      </c>
      <c r="F5" s="3">
        <v>247345</v>
      </c>
      <c r="G5" s="3">
        <v>6898</v>
      </c>
      <c r="H5" s="2">
        <f t="shared" ref="H5:H49" si="0">SUM(F5:G5)</f>
        <v>254243</v>
      </c>
      <c r="I5" s="23">
        <f>(H3+H4+H5)/3</f>
        <v>238384</v>
      </c>
    </row>
    <row r="6" spans="1:9" ht="16.5" customHeight="1">
      <c r="A6" s="65"/>
      <c r="B6" s="65"/>
      <c r="C6" s="65"/>
      <c r="D6" s="65"/>
      <c r="E6" s="1">
        <v>44761</v>
      </c>
      <c r="F6" s="3">
        <v>273254</v>
      </c>
      <c r="G6" s="3">
        <v>7074</v>
      </c>
      <c r="H6" s="2">
        <f t="shared" si="0"/>
        <v>280328</v>
      </c>
      <c r="I6" s="23">
        <f>(H3+H4+H5+H6)/4</f>
        <v>248870</v>
      </c>
    </row>
    <row r="7" spans="1:9" ht="16.5" customHeight="1">
      <c r="A7" s="65"/>
      <c r="B7" s="65"/>
      <c r="C7" s="65"/>
      <c r="D7" s="65"/>
      <c r="E7" s="1">
        <v>44809</v>
      </c>
      <c r="F7" s="3">
        <v>313972</v>
      </c>
      <c r="G7" s="3">
        <v>7195</v>
      </c>
      <c r="H7" s="2">
        <f t="shared" si="0"/>
        <v>321167</v>
      </c>
      <c r="I7" s="23">
        <f>(H3+H4+H5+H6+H7)/5</f>
        <v>263329.40000000002</v>
      </c>
    </row>
    <row r="8" spans="1:9" ht="16.5" customHeight="1">
      <c r="A8" s="65"/>
      <c r="B8" s="65"/>
      <c r="C8" s="65"/>
      <c r="D8" s="65"/>
      <c r="E8" s="1">
        <v>44817</v>
      </c>
      <c r="F8" s="3">
        <v>328918</v>
      </c>
      <c r="G8" s="3">
        <v>7447</v>
      </c>
      <c r="H8" s="2">
        <f t="shared" si="0"/>
        <v>336365</v>
      </c>
      <c r="I8" s="23">
        <f>(H3+H4+H5+H6+H7+H8)/6</f>
        <v>275502</v>
      </c>
    </row>
    <row r="9" spans="1:9" ht="16.5" customHeight="1">
      <c r="A9" s="65"/>
      <c r="B9" s="65"/>
      <c r="C9" s="65"/>
      <c r="D9" s="65"/>
      <c r="E9" s="1">
        <v>44829</v>
      </c>
      <c r="F9" s="3">
        <v>399215</v>
      </c>
      <c r="G9" s="3">
        <v>7470</v>
      </c>
      <c r="H9" s="2">
        <f t="shared" si="0"/>
        <v>406685</v>
      </c>
      <c r="I9" s="23">
        <f>(H3+H4+H5+H6+H7+H8+H9)/7</f>
        <v>294242.42857142858</v>
      </c>
    </row>
    <row r="10" spans="1:9" ht="16.5" customHeight="1">
      <c r="A10" s="65"/>
      <c r="B10" s="65"/>
      <c r="C10" s="65"/>
      <c r="D10" s="65"/>
      <c r="E10" s="1">
        <v>44847</v>
      </c>
      <c r="F10" s="3">
        <v>414772</v>
      </c>
      <c r="G10" s="3">
        <v>7550</v>
      </c>
      <c r="H10" s="2">
        <f t="shared" si="0"/>
        <v>422322</v>
      </c>
      <c r="I10" s="23">
        <f>(H3+H4+H5+H6+H7+H8+H9+H10)/8</f>
        <v>310252.375</v>
      </c>
    </row>
    <row r="11" spans="1:9" ht="16.5" customHeight="1">
      <c r="A11" s="65"/>
      <c r="B11" s="65"/>
      <c r="C11" s="65"/>
      <c r="D11" s="65"/>
      <c r="E11" s="1">
        <v>44858</v>
      </c>
      <c r="F11" s="3">
        <v>425971</v>
      </c>
      <c r="G11" s="3">
        <v>7627</v>
      </c>
      <c r="H11" s="2">
        <f t="shared" si="0"/>
        <v>433598</v>
      </c>
      <c r="I11" s="23">
        <f>(H3+H4+H5+H6+H7+H8+H9+H10+H11)/9</f>
        <v>323957.44444444444</v>
      </c>
    </row>
    <row r="12" spans="1:9" ht="16.5" customHeight="1">
      <c r="A12" s="65"/>
      <c r="B12" s="65"/>
      <c r="C12" s="65"/>
      <c r="D12" s="65"/>
      <c r="E12" s="1">
        <v>44872</v>
      </c>
      <c r="F12" s="3">
        <v>437903</v>
      </c>
      <c r="G12" s="3">
        <v>8005</v>
      </c>
      <c r="H12" s="2">
        <f t="shared" si="0"/>
        <v>445908</v>
      </c>
      <c r="I12" s="23">
        <f>(H5+H6+H7+H8+H9+H10+H11+H12)/10</f>
        <v>290061.59999999998</v>
      </c>
    </row>
    <row r="13" spans="1:9" ht="16.5" customHeight="1">
      <c r="A13" s="65"/>
      <c r="B13" s="65"/>
      <c r="C13" s="65"/>
      <c r="D13" s="65"/>
      <c r="E13" s="1">
        <v>44873</v>
      </c>
      <c r="F13" s="3">
        <v>444885</v>
      </c>
      <c r="G13" s="3">
        <v>8005</v>
      </c>
      <c r="H13" s="2">
        <f t="shared" si="0"/>
        <v>452890</v>
      </c>
      <c r="I13" s="23">
        <f>(H3+H4+H5+H6+H7+H8+H9+H10+H11+H12+H13)/11</f>
        <v>346765</v>
      </c>
    </row>
    <row r="14" spans="1:9" ht="16.5" customHeight="1">
      <c r="A14" s="65"/>
      <c r="B14" s="65"/>
      <c r="C14" s="65"/>
      <c r="D14" s="65"/>
      <c r="E14" s="1">
        <v>44873</v>
      </c>
      <c r="F14" s="3">
        <v>451886</v>
      </c>
      <c r="G14" s="3">
        <v>8005</v>
      </c>
      <c r="H14" s="2">
        <f t="shared" si="0"/>
        <v>459891</v>
      </c>
      <c r="I14" s="23">
        <f>(H3+H4+H5+H6+H7+H8+H9+H10+H11+H12+H13+H14)/12</f>
        <v>356192.16666666669</v>
      </c>
    </row>
    <row r="15" spans="1:9" ht="16.5" customHeight="1">
      <c r="A15" s="65"/>
      <c r="B15" s="65"/>
      <c r="C15" s="65"/>
      <c r="D15" s="65"/>
      <c r="E15" s="1">
        <v>44881</v>
      </c>
      <c r="F15" s="3">
        <v>459911</v>
      </c>
      <c r="G15" s="3">
        <v>8018</v>
      </c>
      <c r="H15" s="2">
        <f t="shared" si="0"/>
        <v>467929</v>
      </c>
      <c r="I15" s="23">
        <f>(H3+H4+H5+H6+H7+H8+H9+H10+H11+H12+H13+H14+H15)/13</f>
        <v>364787.30769230769</v>
      </c>
    </row>
    <row r="16" spans="1:9" ht="16.5" customHeight="1">
      <c r="A16" s="65"/>
      <c r="B16" s="65"/>
      <c r="C16" s="65"/>
      <c r="D16" s="65"/>
      <c r="E16" s="1">
        <v>44901</v>
      </c>
      <c r="F16" s="3">
        <v>469198</v>
      </c>
      <c r="G16" s="3">
        <v>8430</v>
      </c>
      <c r="H16" s="2">
        <f t="shared" si="0"/>
        <v>477628</v>
      </c>
      <c r="I16" s="23">
        <f>(H3+H4+H5+H6+H7+H8+H9+H10+H11+H12+H13+H14+H15+H16)/14</f>
        <v>372847.35714285716</v>
      </c>
    </row>
    <row r="17" spans="1:9" ht="16.5" customHeight="1">
      <c r="A17" s="65"/>
      <c r="B17" s="65"/>
      <c r="C17" s="65"/>
      <c r="D17" s="65"/>
      <c r="E17" s="1">
        <v>44921</v>
      </c>
      <c r="F17" s="3">
        <v>479947</v>
      </c>
      <c r="G17" s="3">
        <v>8442</v>
      </c>
      <c r="H17" s="2">
        <f t="shared" si="0"/>
        <v>488389</v>
      </c>
      <c r="I17" s="23">
        <f>(H3+H4+H5+H6+H7+H8+H9+H10+H11+H12+H13+H14+H15+H17)/15</f>
        <v>348708.26666666666</v>
      </c>
    </row>
    <row r="18" spans="1:9" ht="16.5" customHeight="1">
      <c r="A18" s="65"/>
      <c r="B18" s="65"/>
      <c r="C18" s="65"/>
      <c r="D18" s="65"/>
      <c r="E18" s="1">
        <v>44922</v>
      </c>
      <c r="F18" s="3">
        <v>487708</v>
      </c>
      <c r="G18" s="3">
        <v>8442</v>
      </c>
      <c r="H18" s="2">
        <f t="shared" si="0"/>
        <v>496150</v>
      </c>
      <c r="I18" s="23">
        <f>(H3+H4+H5+H6+H7+H8+H9+H10+H11+H12+H13+H14+H15+H16+H17+H18)/16</f>
        <v>387775.125</v>
      </c>
    </row>
    <row r="19" spans="1:9" ht="16.5" customHeight="1">
      <c r="A19" s="65"/>
      <c r="B19" s="65"/>
      <c r="C19" s="65"/>
      <c r="D19" s="65"/>
      <c r="E19" s="1">
        <v>44600</v>
      </c>
      <c r="F19" s="3">
        <v>505229</v>
      </c>
      <c r="G19" s="3">
        <v>9717</v>
      </c>
      <c r="H19" s="2">
        <f t="shared" si="0"/>
        <v>514946</v>
      </c>
      <c r="I19" s="23">
        <f>(H3+H4+H5+H6+H7+H8+H9+H10+H11+H12+H13+H14+H15+H16+H17+H18+H19)/17</f>
        <v>395255.76470588235</v>
      </c>
    </row>
    <row r="20" spans="1:9" ht="16.5" customHeight="1">
      <c r="A20" s="65"/>
      <c r="B20" s="65"/>
      <c r="C20" s="65"/>
      <c r="D20" s="65"/>
      <c r="E20" s="1"/>
      <c r="F20" s="3"/>
      <c r="G20" s="3"/>
      <c r="H20" s="2"/>
      <c r="I20" s="23"/>
    </row>
    <row r="21" spans="1:9" ht="15.75">
      <c r="A21" s="65"/>
      <c r="B21" s="65"/>
      <c r="C21" s="65"/>
      <c r="D21" s="65"/>
      <c r="E21" s="1"/>
      <c r="F21" s="3"/>
      <c r="G21" s="3"/>
      <c r="H21" s="2"/>
      <c r="I21" s="2"/>
    </row>
    <row r="22" spans="1:9" ht="15.75">
      <c r="A22" s="63"/>
      <c r="B22" s="63"/>
      <c r="C22" s="63"/>
      <c r="D22" s="63"/>
      <c r="E22" s="13"/>
      <c r="F22" s="3"/>
      <c r="G22" s="17" t="s">
        <v>10</v>
      </c>
      <c r="H22" s="15">
        <f>H11+H12+H13+H14+H15+H16+H21</f>
        <v>2737844</v>
      </c>
      <c r="I22" s="15"/>
    </row>
    <row r="23" spans="1:9" ht="15.75">
      <c r="A23" s="65" t="s">
        <v>11</v>
      </c>
      <c r="B23" s="65"/>
      <c r="C23" s="65"/>
      <c r="D23" s="65"/>
      <c r="E23" s="13" t="s">
        <v>12</v>
      </c>
      <c r="F23" s="3">
        <v>226273</v>
      </c>
      <c r="G23" s="3">
        <v>6188</v>
      </c>
      <c r="H23" s="2">
        <f t="shared" si="0"/>
        <v>232461</v>
      </c>
      <c r="I23" s="22">
        <f>H23/1</f>
        <v>232461</v>
      </c>
    </row>
    <row r="24" spans="1:9" ht="15.75">
      <c r="A24" s="65"/>
      <c r="B24" s="65"/>
      <c r="C24" s="65"/>
      <c r="D24" s="65"/>
      <c r="E24" s="1">
        <v>44808</v>
      </c>
      <c r="F24" s="3">
        <v>300922</v>
      </c>
      <c r="G24" s="3">
        <v>7194</v>
      </c>
      <c r="H24" s="2">
        <f t="shared" si="0"/>
        <v>308116</v>
      </c>
      <c r="I24" s="23">
        <f>(H23+H24)/2</f>
        <v>270288.5</v>
      </c>
    </row>
    <row r="25" spans="1:9" ht="15.75">
      <c r="A25" s="65"/>
      <c r="B25" s="65"/>
      <c r="C25" s="65"/>
      <c r="D25" s="65"/>
      <c r="E25" s="1">
        <v>44817</v>
      </c>
      <c r="F25" s="3">
        <v>328918</v>
      </c>
      <c r="G25" s="3">
        <v>7447</v>
      </c>
      <c r="H25" s="2">
        <f t="shared" si="0"/>
        <v>336365</v>
      </c>
      <c r="I25" s="23">
        <f>(H23+H24+H25)/3</f>
        <v>292314</v>
      </c>
    </row>
    <row r="26" spans="1:9" ht="15.75">
      <c r="A26" s="65"/>
      <c r="B26" s="65"/>
      <c r="C26" s="65"/>
      <c r="D26" s="65"/>
      <c r="E26" s="1">
        <v>44829</v>
      </c>
      <c r="F26" s="3">
        <v>398692</v>
      </c>
      <c r="G26" s="3">
        <v>7470</v>
      </c>
      <c r="H26" s="2">
        <f t="shared" si="0"/>
        <v>406162</v>
      </c>
      <c r="I26" s="23">
        <f>(H23+H24+H25+H26)/4</f>
        <v>320776</v>
      </c>
    </row>
    <row r="27" spans="1:9" ht="15.75">
      <c r="A27" s="65"/>
      <c r="B27" s="65"/>
      <c r="C27" s="65"/>
      <c r="D27" s="65"/>
      <c r="E27" s="1">
        <v>44845</v>
      </c>
      <c r="F27" s="3">
        <v>411171</v>
      </c>
      <c r="G27" s="3">
        <v>7550</v>
      </c>
      <c r="H27" s="2">
        <f t="shared" si="0"/>
        <v>418721</v>
      </c>
      <c r="I27" s="23">
        <f>(H23+H24+H25+H26+H27)/5</f>
        <v>340365</v>
      </c>
    </row>
    <row r="28" spans="1:9" ht="15.75">
      <c r="A28" s="65"/>
      <c r="B28" s="65"/>
      <c r="C28" s="65"/>
      <c r="D28" s="65"/>
      <c r="E28" s="1">
        <v>44858</v>
      </c>
      <c r="F28" s="3">
        <v>424123</v>
      </c>
      <c r="G28" s="3">
        <v>7621</v>
      </c>
      <c r="H28" s="2">
        <f t="shared" si="0"/>
        <v>431744</v>
      </c>
      <c r="I28" s="23">
        <f>(H23+H24+H25+H26+H27+H28)/6</f>
        <v>355594.83333333331</v>
      </c>
    </row>
    <row r="29" spans="1:9" ht="15.75">
      <c r="A29" s="65"/>
      <c r="B29" s="65"/>
      <c r="C29" s="65"/>
      <c r="D29" s="65"/>
      <c r="E29" s="1">
        <v>44872</v>
      </c>
      <c r="F29" s="3">
        <v>437110</v>
      </c>
      <c r="G29" s="3">
        <v>8005</v>
      </c>
      <c r="H29" s="2">
        <f t="shared" ref="H29:H36" si="1">SUM(F29:G29)</f>
        <v>445115</v>
      </c>
      <c r="I29" s="23">
        <f>(H23+H24+H25+H26+H27+H28+H29)/7</f>
        <v>368383.42857142858</v>
      </c>
    </row>
    <row r="30" spans="1:9" ht="15.75">
      <c r="A30" s="65"/>
      <c r="B30" s="65"/>
      <c r="C30" s="65"/>
      <c r="D30" s="65"/>
      <c r="E30" s="1">
        <v>44873</v>
      </c>
      <c r="F30" s="3">
        <v>444004</v>
      </c>
      <c r="G30" s="3">
        <v>8005</v>
      </c>
      <c r="H30" s="2">
        <f t="shared" si="1"/>
        <v>452009</v>
      </c>
      <c r="I30" s="23">
        <f>(H23+H24+H25+H26+H27+H28+H29+H30)/8</f>
        <v>378836.625</v>
      </c>
    </row>
    <row r="31" spans="1:9" ht="15.75">
      <c r="A31" s="65"/>
      <c r="B31" s="65"/>
      <c r="C31" s="65"/>
      <c r="D31" s="65"/>
      <c r="E31" s="1">
        <v>44873</v>
      </c>
      <c r="F31" s="3">
        <v>450619</v>
      </c>
      <c r="G31" s="3">
        <v>8005</v>
      </c>
      <c r="H31" s="2">
        <f t="shared" si="1"/>
        <v>458624</v>
      </c>
      <c r="I31" s="23">
        <f>(H23+H24+H25+H26+H27+H28+H29+H30+H31)/9</f>
        <v>387701.88888888888</v>
      </c>
    </row>
    <row r="32" spans="1:9" ht="15.75">
      <c r="A32" s="65"/>
      <c r="B32" s="65"/>
      <c r="C32" s="65"/>
      <c r="D32" s="65"/>
      <c r="E32" s="1">
        <v>44881</v>
      </c>
      <c r="F32" s="3">
        <v>458671</v>
      </c>
      <c r="G32" s="3">
        <v>8018</v>
      </c>
      <c r="H32" s="2">
        <f t="shared" si="1"/>
        <v>466689</v>
      </c>
      <c r="I32" s="23">
        <f>(H25+H26+H27+H28+H29+H30+H31+H32)/10</f>
        <v>341542.9</v>
      </c>
    </row>
    <row r="33" spans="1:9" ht="15.75">
      <c r="A33" s="65"/>
      <c r="B33" s="65"/>
      <c r="C33" s="65"/>
      <c r="D33" s="65"/>
      <c r="E33" s="1">
        <v>44893</v>
      </c>
      <c r="F33" s="3">
        <v>466282</v>
      </c>
      <c r="G33" s="3">
        <v>8385</v>
      </c>
      <c r="H33" s="2">
        <f t="shared" si="1"/>
        <v>474667</v>
      </c>
      <c r="I33" s="23">
        <f>(H23+H24+H25+H26+H27+H28+H29+H30+H31+H32+H33)/11</f>
        <v>402788.45454545453</v>
      </c>
    </row>
    <row r="34" spans="1:9" ht="15.75">
      <c r="A34" s="65"/>
      <c r="B34" s="65"/>
      <c r="C34" s="65"/>
      <c r="D34" s="65"/>
      <c r="E34" s="1">
        <v>44921</v>
      </c>
      <c r="F34" s="3">
        <v>478252</v>
      </c>
      <c r="G34" s="3">
        <v>8442</v>
      </c>
      <c r="H34" s="2">
        <f t="shared" si="1"/>
        <v>486694</v>
      </c>
      <c r="I34" s="23">
        <f>(H23+H24+H25+H26+H27+H28+H29+H30+H31+H32+H33+H34)/12</f>
        <v>409780.58333333331</v>
      </c>
    </row>
    <row r="35" spans="1:9" ht="15.75">
      <c r="A35" s="65"/>
      <c r="B35" s="65"/>
      <c r="C35" s="65"/>
      <c r="D35" s="65"/>
      <c r="E35" s="1">
        <v>44922</v>
      </c>
      <c r="F35" s="3">
        <v>485938</v>
      </c>
      <c r="G35" s="3">
        <v>8442</v>
      </c>
      <c r="H35" s="2">
        <f t="shared" si="1"/>
        <v>494380</v>
      </c>
      <c r="I35" s="23">
        <f>(H23+H24+H25+H26+H27+H28+H29+H30+H31+H32+H33+H34+H35)/13</f>
        <v>416288.23076923075</v>
      </c>
    </row>
    <row r="36" spans="1:9" ht="15.75">
      <c r="A36" s="65"/>
      <c r="B36" s="65"/>
      <c r="C36" s="65"/>
      <c r="D36" s="65"/>
      <c r="E36" s="1">
        <v>44591</v>
      </c>
      <c r="F36" s="3">
        <v>501006</v>
      </c>
      <c r="G36" s="3">
        <v>9550</v>
      </c>
      <c r="H36" s="2">
        <f t="shared" si="1"/>
        <v>510556</v>
      </c>
      <c r="I36" s="23">
        <f>(H23+H24+H25+H26+H27+H28+H29+H30+H31+H32+H33+H34+H35+H36)/14</f>
        <v>423021.64285714284</v>
      </c>
    </row>
    <row r="37" spans="1:9" ht="15.75">
      <c r="A37" s="65"/>
      <c r="B37" s="65"/>
      <c r="C37" s="65"/>
      <c r="D37" s="65"/>
      <c r="E37" s="32"/>
      <c r="F37" s="3"/>
      <c r="G37" s="33"/>
      <c r="H37" s="2">
        <f t="shared" si="0"/>
        <v>0</v>
      </c>
      <c r="I37" s="23"/>
    </row>
    <row r="38" spans="1:9" ht="15.75">
      <c r="A38" s="63"/>
      <c r="B38" s="63"/>
      <c r="C38" s="63"/>
      <c r="D38" s="63"/>
      <c r="E38" s="13"/>
      <c r="F38" s="3"/>
      <c r="G38" s="17" t="s">
        <v>10</v>
      </c>
      <c r="H38" s="15">
        <f>H29+H30+H31+H32+H33+H34+H37</f>
        <v>2783798</v>
      </c>
      <c r="I38" s="23"/>
    </row>
    <row r="39" spans="1:9" ht="15.75">
      <c r="A39" s="65" t="s">
        <v>13</v>
      </c>
      <c r="B39" s="65"/>
      <c r="C39" s="65"/>
      <c r="D39" s="65"/>
      <c r="E39" s="1">
        <v>44742</v>
      </c>
      <c r="F39" s="3">
        <v>267176</v>
      </c>
      <c r="G39" s="3">
        <v>7052</v>
      </c>
      <c r="H39" s="2">
        <f t="shared" si="0"/>
        <v>274228</v>
      </c>
      <c r="I39" s="22">
        <f>H39/1</f>
        <v>274228</v>
      </c>
    </row>
    <row r="40" spans="1:9" ht="15.75">
      <c r="A40" s="65"/>
      <c r="B40" s="65"/>
      <c r="C40" s="65"/>
      <c r="D40" s="65"/>
      <c r="E40" s="1">
        <v>44810</v>
      </c>
      <c r="F40" s="3">
        <v>319848</v>
      </c>
      <c r="G40" s="3">
        <v>7195</v>
      </c>
      <c r="H40" s="2">
        <f t="shared" si="0"/>
        <v>327043</v>
      </c>
      <c r="I40" s="23">
        <f>(H39+H40)/2</f>
        <v>300635.5</v>
      </c>
    </row>
    <row r="41" spans="1:9" ht="15.75">
      <c r="A41" s="65"/>
      <c r="B41" s="65"/>
      <c r="C41" s="65"/>
      <c r="D41" s="65"/>
      <c r="E41" s="1">
        <v>44818</v>
      </c>
      <c r="F41" s="3">
        <v>345093</v>
      </c>
      <c r="G41" s="3">
        <v>7447</v>
      </c>
      <c r="H41" s="2">
        <f t="shared" si="0"/>
        <v>352540</v>
      </c>
      <c r="I41" s="23">
        <f>(H39+H40+H41)/3</f>
        <v>317937</v>
      </c>
    </row>
    <row r="42" spans="1:9" ht="15.75">
      <c r="A42" s="65"/>
      <c r="B42" s="65"/>
      <c r="C42" s="65"/>
      <c r="D42" s="65"/>
      <c r="E42" s="1">
        <v>44837</v>
      </c>
      <c r="F42" s="3">
        <v>406856</v>
      </c>
      <c r="G42" s="3">
        <v>7513</v>
      </c>
      <c r="H42" s="2">
        <f t="shared" si="0"/>
        <v>414369</v>
      </c>
      <c r="I42" s="23">
        <f>(H39+H40+H41+H42)/4</f>
        <v>342045</v>
      </c>
    </row>
    <row r="43" spans="1:9" ht="15.75">
      <c r="A43" s="65"/>
      <c r="B43" s="65"/>
      <c r="C43" s="65"/>
      <c r="D43" s="65"/>
      <c r="E43" s="1">
        <v>44858</v>
      </c>
      <c r="F43" s="3">
        <v>426282</v>
      </c>
      <c r="G43" s="3">
        <v>7627</v>
      </c>
      <c r="H43" s="2">
        <f t="shared" si="0"/>
        <v>433909</v>
      </c>
      <c r="I43" s="23">
        <f>(H39+H40+H41+H42+H43)/5</f>
        <v>360417.8</v>
      </c>
    </row>
    <row r="44" spans="1:9" ht="15.75">
      <c r="A44" s="65"/>
      <c r="B44" s="65"/>
      <c r="C44" s="65"/>
      <c r="D44" s="65"/>
      <c r="E44" s="1">
        <v>44873</v>
      </c>
      <c r="F44" s="3">
        <v>442153</v>
      </c>
      <c r="G44" s="3">
        <v>8005</v>
      </c>
      <c r="H44" s="2">
        <f t="shared" ref="H44:H48" si="2">SUM(F44:G44)</f>
        <v>450158</v>
      </c>
      <c r="I44" s="23">
        <f>(H39+H40+H41+H42+H43+H44)/6</f>
        <v>375374.5</v>
      </c>
    </row>
    <row r="45" spans="1:9" ht="15.75">
      <c r="A45" s="65"/>
      <c r="B45" s="65"/>
      <c r="C45" s="65"/>
      <c r="D45" s="65"/>
      <c r="E45" s="1">
        <v>44873</v>
      </c>
      <c r="F45" s="3">
        <v>451654</v>
      </c>
      <c r="G45" s="3">
        <v>8005</v>
      </c>
      <c r="H45" s="2">
        <f t="shared" si="2"/>
        <v>459659</v>
      </c>
      <c r="I45" s="23">
        <f>(H39+H40+H41+H42+H43+H44+H45)/7</f>
        <v>387415.14285714284</v>
      </c>
    </row>
    <row r="46" spans="1:9" ht="15.75">
      <c r="A46" s="65"/>
      <c r="B46" s="65"/>
      <c r="C46" s="65"/>
      <c r="D46" s="65"/>
      <c r="E46" s="1">
        <v>44881</v>
      </c>
      <c r="F46" s="3">
        <v>463037</v>
      </c>
      <c r="G46" s="3">
        <v>8030</v>
      </c>
      <c r="H46" s="2">
        <f t="shared" si="2"/>
        <v>471067</v>
      </c>
      <c r="I46" s="23">
        <f>(H39+H40+H41+H42+H43+H44+H45+H46)/8</f>
        <v>397871.625</v>
      </c>
    </row>
    <row r="47" spans="1:9" ht="15.75">
      <c r="A47" s="65"/>
      <c r="B47" s="65"/>
      <c r="C47" s="65"/>
      <c r="D47" s="65"/>
      <c r="E47" s="1">
        <v>44921</v>
      </c>
      <c r="F47" s="3">
        <v>479306</v>
      </c>
      <c r="G47" s="3">
        <v>8442</v>
      </c>
      <c r="H47" s="2">
        <f t="shared" si="2"/>
        <v>487748</v>
      </c>
      <c r="I47" s="23">
        <f>(H39+H40+H41+H42+H43+H44+H45+H46+H47)/9</f>
        <v>407857.88888888888</v>
      </c>
    </row>
    <row r="48" spans="1:9" ht="15.75">
      <c r="A48" s="65"/>
      <c r="B48" s="65"/>
      <c r="C48" s="65"/>
      <c r="D48" s="65"/>
      <c r="E48" s="1">
        <v>44924</v>
      </c>
      <c r="F48" s="3">
        <v>491494</v>
      </c>
      <c r="G48" s="3">
        <v>8442</v>
      </c>
      <c r="H48" s="2">
        <f t="shared" si="2"/>
        <v>499936</v>
      </c>
      <c r="I48" s="23">
        <f>(H41+H42+H43+H44+H45+H46+H47+H48)/10</f>
        <v>356938.6</v>
      </c>
    </row>
    <row r="49" spans="1:9" ht="15.75">
      <c r="A49" s="65"/>
      <c r="B49" s="65"/>
      <c r="C49" s="65"/>
      <c r="D49" s="65"/>
      <c r="E49" s="1">
        <v>45078</v>
      </c>
      <c r="F49" s="3">
        <v>517963</v>
      </c>
      <c r="G49" s="3">
        <v>10008</v>
      </c>
      <c r="H49" s="2">
        <f t="shared" si="0"/>
        <v>527971</v>
      </c>
      <c r="I49" s="23">
        <f>(H39+H40+H41+H42+H43+H44+H45+H46+H47+H48+H49)/11</f>
        <v>427148</v>
      </c>
    </row>
    <row r="50" spans="1:9" ht="15.75">
      <c r="A50" s="63"/>
      <c r="B50" s="63"/>
      <c r="C50" s="63"/>
      <c r="D50" s="63"/>
      <c r="E50" s="13"/>
      <c r="F50" s="19"/>
      <c r="G50" s="17" t="s">
        <v>10</v>
      </c>
      <c r="H50" s="15">
        <f>H42+H43+H44+H45+H46+H47+H49</f>
        <v>3244881</v>
      </c>
      <c r="I50" s="23"/>
    </row>
    <row r="51" spans="1:9" ht="15.75">
      <c r="A51" s="65" t="s">
        <v>14</v>
      </c>
      <c r="B51" s="65"/>
      <c r="C51" s="65"/>
      <c r="D51" s="65"/>
      <c r="E51" s="1">
        <v>44595</v>
      </c>
      <c r="F51" s="3">
        <v>221476</v>
      </c>
      <c r="G51" s="3">
        <v>6032</v>
      </c>
      <c r="H51" s="2">
        <f>SUM(F51:G51)</f>
        <v>227508</v>
      </c>
      <c r="I51" s="22">
        <f>H51/1</f>
        <v>227508</v>
      </c>
    </row>
    <row r="52" spans="1:9" ht="15.75">
      <c r="A52" s="65"/>
      <c r="B52" s="65"/>
      <c r="C52" s="65"/>
      <c r="D52" s="65"/>
      <c r="E52" s="1">
        <v>44749</v>
      </c>
      <c r="F52" s="3">
        <v>269490</v>
      </c>
      <c r="G52" s="3">
        <v>7072</v>
      </c>
      <c r="H52" s="2">
        <f t="shared" ref="H52:H61" si="3">SUM(F52:G52)</f>
        <v>276562</v>
      </c>
      <c r="I52" s="23">
        <f>(H51+H52)/2</f>
        <v>252035</v>
      </c>
    </row>
    <row r="53" spans="1:9" ht="15.75">
      <c r="A53" s="65"/>
      <c r="B53" s="65"/>
      <c r="C53" s="65"/>
      <c r="D53" s="65"/>
      <c r="E53" s="1">
        <v>44808</v>
      </c>
      <c r="F53" s="3">
        <v>299133</v>
      </c>
      <c r="G53" s="3">
        <v>7194</v>
      </c>
      <c r="H53" s="2">
        <f t="shared" si="3"/>
        <v>306327</v>
      </c>
      <c r="I53" s="23">
        <f>(H51+H52+H53)/3</f>
        <v>270132.33333333331</v>
      </c>
    </row>
    <row r="54" spans="1:9" ht="15.75">
      <c r="A54" s="65"/>
      <c r="B54" s="65"/>
      <c r="C54" s="65"/>
      <c r="D54" s="65"/>
      <c r="E54" s="1">
        <v>44817</v>
      </c>
      <c r="F54" s="3">
        <v>328918</v>
      </c>
      <c r="G54" s="3">
        <v>7447</v>
      </c>
      <c r="H54" s="2">
        <f t="shared" si="3"/>
        <v>336365</v>
      </c>
      <c r="I54" s="23">
        <f>(H51+H52+H53+H54)/4</f>
        <v>286690.5</v>
      </c>
    </row>
    <row r="55" spans="1:9" ht="15.75">
      <c r="A55" s="65"/>
      <c r="B55" s="65"/>
      <c r="C55" s="65"/>
      <c r="D55" s="65"/>
      <c r="E55" s="1">
        <v>44829</v>
      </c>
      <c r="F55" s="3">
        <v>399390</v>
      </c>
      <c r="G55" s="3">
        <v>7470</v>
      </c>
      <c r="H55" s="2">
        <f t="shared" si="3"/>
        <v>406860</v>
      </c>
      <c r="I55" s="23">
        <f>(H51+H52+H53+H54+H55)/5</f>
        <v>310724.40000000002</v>
      </c>
    </row>
    <row r="56" spans="1:9" ht="15.75">
      <c r="A56" s="65"/>
      <c r="B56" s="65"/>
      <c r="C56" s="65"/>
      <c r="D56" s="65"/>
      <c r="E56" s="1">
        <v>44859</v>
      </c>
      <c r="F56" s="3">
        <v>429128</v>
      </c>
      <c r="G56" s="3">
        <v>7652</v>
      </c>
      <c r="H56" s="2">
        <f t="shared" si="3"/>
        <v>436780</v>
      </c>
      <c r="I56" s="23">
        <f>(H51+H52+H53+H54+H55+H56)/6</f>
        <v>331733.66666666669</v>
      </c>
    </row>
    <row r="57" spans="1:9" ht="15.75">
      <c r="A57" s="65"/>
      <c r="B57" s="65"/>
      <c r="C57" s="65"/>
      <c r="D57" s="65"/>
      <c r="E57" s="1">
        <v>44921</v>
      </c>
      <c r="F57" s="3">
        <v>474440</v>
      </c>
      <c r="G57" s="3">
        <v>8442</v>
      </c>
      <c r="H57" s="2">
        <f t="shared" si="3"/>
        <v>482882</v>
      </c>
      <c r="I57" s="23">
        <f>(H51+H52+H53+H54+H55+H56+H57)/7</f>
        <v>353326.28571428574</v>
      </c>
    </row>
    <row r="58" spans="1:9" ht="15.75">
      <c r="A58" s="65"/>
      <c r="B58" s="65"/>
      <c r="C58" s="65"/>
      <c r="D58" s="65"/>
      <c r="E58" s="1">
        <v>44576</v>
      </c>
      <c r="F58" s="3">
        <v>496762</v>
      </c>
      <c r="G58" s="3">
        <v>8945</v>
      </c>
      <c r="H58" s="2">
        <f t="shared" si="3"/>
        <v>505707</v>
      </c>
      <c r="I58" s="23">
        <f>(H51+H52+H53+H54+H55+H56+H57+H58)/8</f>
        <v>372373.875</v>
      </c>
    </row>
    <row r="59" spans="1:9" ht="15.75">
      <c r="A59" s="65"/>
      <c r="B59" s="65"/>
      <c r="C59" s="65"/>
      <c r="D59" s="65"/>
      <c r="E59" s="1"/>
      <c r="F59" s="3"/>
      <c r="G59" s="3"/>
      <c r="H59" s="2">
        <f t="shared" si="3"/>
        <v>0</v>
      </c>
      <c r="I59" s="23"/>
    </row>
    <row r="60" spans="1:9" ht="15.75">
      <c r="A60" s="65"/>
      <c r="B60" s="65"/>
      <c r="C60" s="65"/>
      <c r="D60" s="65"/>
      <c r="E60" s="1"/>
      <c r="F60" s="3"/>
      <c r="G60" s="3"/>
      <c r="H60" s="2">
        <f t="shared" si="3"/>
        <v>0</v>
      </c>
      <c r="I60" s="2"/>
    </row>
    <row r="61" spans="1:9" ht="15.75">
      <c r="A61" s="65"/>
      <c r="B61" s="65"/>
      <c r="C61" s="65"/>
      <c r="D61" s="65"/>
      <c r="E61" s="1"/>
      <c r="F61" s="3"/>
      <c r="G61" s="3"/>
      <c r="H61" s="2">
        <f t="shared" si="3"/>
        <v>0</v>
      </c>
      <c r="I61" s="2"/>
    </row>
    <row r="62" spans="1:9" ht="15.75">
      <c r="A62" s="63"/>
      <c r="B62" s="63"/>
      <c r="C62" s="63"/>
      <c r="D62" s="63"/>
      <c r="E62" s="13"/>
      <c r="F62" s="3"/>
      <c r="G62" s="17" t="s">
        <v>10</v>
      </c>
      <c r="H62" s="15">
        <f>H55+H56+H57+H58+H59+H60+H61</f>
        <v>1832229</v>
      </c>
      <c r="I62" s="15"/>
    </row>
    <row r="63" spans="1:9" ht="15.75">
      <c r="A63" s="66"/>
      <c r="B63" s="66"/>
      <c r="C63" s="66"/>
      <c r="D63" s="66"/>
      <c r="E63" s="66"/>
      <c r="F63" s="66"/>
      <c r="G63" s="66"/>
      <c r="H63" s="66"/>
      <c r="I63" s="19"/>
    </row>
    <row r="64" spans="1:9" ht="15.75">
      <c r="A64" s="68" t="s">
        <v>15</v>
      </c>
      <c r="B64" s="68"/>
      <c r="C64" s="68"/>
      <c r="D64" s="68"/>
      <c r="E64" s="24" t="s">
        <v>2</v>
      </c>
      <c r="F64" s="24" t="s">
        <v>3</v>
      </c>
      <c r="G64" s="24" t="s">
        <v>4</v>
      </c>
      <c r="H64" s="24" t="s">
        <v>5</v>
      </c>
      <c r="I64" s="24" t="s">
        <v>6</v>
      </c>
    </row>
    <row r="65" spans="1:9" ht="15.75">
      <c r="A65" s="74" t="s">
        <v>7</v>
      </c>
      <c r="B65" s="74"/>
      <c r="C65" s="74"/>
      <c r="D65" s="74"/>
      <c r="E65" s="26"/>
      <c r="F65" s="25">
        <v>272746</v>
      </c>
      <c r="G65" s="25">
        <v>9890</v>
      </c>
      <c r="H65" s="21">
        <f>SUM(F65:G65)</f>
        <v>282636</v>
      </c>
      <c r="I65" s="2">
        <f>H65/1</f>
        <v>282636</v>
      </c>
    </row>
    <row r="66" spans="1:9" ht="16.5" customHeight="1">
      <c r="A66" s="65" t="s">
        <v>8</v>
      </c>
      <c r="B66" s="65"/>
      <c r="C66" s="65"/>
      <c r="D66" s="65"/>
      <c r="E66" s="1">
        <v>44625</v>
      </c>
      <c r="F66" s="3">
        <v>277774</v>
      </c>
      <c r="G66" s="3">
        <v>9925</v>
      </c>
      <c r="H66" s="16">
        <f>(F66-F65)+(G66-G65)</f>
        <v>5063</v>
      </c>
      <c r="I66" s="2">
        <f>(H65+H66)/2</f>
        <v>143849.5</v>
      </c>
    </row>
    <row r="67" spans="1:9" ht="16.5" customHeight="1">
      <c r="A67" s="65"/>
      <c r="B67" s="65"/>
      <c r="C67" s="65"/>
      <c r="D67" s="65"/>
      <c r="E67" s="1">
        <v>44761</v>
      </c>
      <c r="F67" s="3">
        <v>314511</v>
      </c>
      <c r="G67" s="3">
        <v>10336</v>
      </c>
      <c r="H67" s="16">
        <f t="shared" ref="H67:H73" si="4">(F67-F66)+(G67-G66)</f>
        <v>37148</v>
      </c>
      <c r="I67" s="2">
        <f>(H65+H66+H67)/3</f>
        <v>108282.33333333333</v>
      </c>
    </row>
    <row r="68" spans="1:9" ht="16.5" customHeight="1">
      <c r="A68" s="65"/>
      <c r="B68" s="65"/>
      <c r="C68" s="65"/>
      <c r="D68" s="65"/>
      <c r="E68" s="1">
        <v>44829</v>
      </c>
      <c r="F68" s="3">
        <v>375926</v>
      </c>
      <c r="G68" s="3">
        <v>11104</v>
      </c>
      <c r="H68" s="16">
        <f t="shared" si="4"/>
        <v>62183</v>
      </c>
      <c r="I68" s="2">
        <f>(H65+H66+H67+H68)/4</f>
        <v>96757.5</v>
      </c>
    </row>
    <row r="69" spans="1:9" ht="16.5" customHeight="1">
      <c r="A69" s="65"/>
      <c r="B69" s="65"/>
      <c r="C69" s="65"/>
      <c r="D69" s="65"/>
      <c r="E69" s="1">
        <v>44902</v>
      </c>
      <c r="F69" s="4">
        <v>400260</v>
      </c>
      <c r="G69" s="4">
        <v>11233</v>
      </c>
      <c r="H69" s="16">
        <f t="shared" si="4"/>
        <v>24463</v>
      </c>
      <c r="I69" s="2">
        <f>(H65+H66+H67+H68+H69)/5</f>
        <v>82298.600000000006</v>
      </c>
    </row>
    <row r="70" spans="1:9" ht="16.5" customHeight="1">
      <c r="A70" s="65"/>
      <c r="B70" s="65"/>
      <c r="C70" s="65"/>
      <c r="D70" s="65"/>
      <c r="E70" s="1">
        <v>44935</v>
      </c>
      <c r="F70" s="4">
        <v>411572</v>
      </c>
      <c r="G70" s="4">
        <v>11264</v>
      </c>
      <c r="H70" s="16">
        <f t="shared" si="4"/>
        <v>11343</v>
      </c>
      <c r="I70" s="2">
        <f>(H65+H66+H67+H68+H69+H70)/6</f>
        <v>70472.666666666672</v>
      </c>
    </row>
    <row r="71" spans="1:9" ht="16.5" customHeight="1">
      <c r="A71" s="65"/>
      <c r="B71" s="65"/>
      <c r="C71" s="65"/>
      <c r="D71" s="65"/>
      <c r="E71" s="1">
        <v>44951</v>
      </c>
      <c r="F71" s="4">
        <v>450016</v>
      </c>
      <c r="G71" s="4">
        <v>11435</v>
      </c>
      <c r="H71" s="16">
        <f t="shared" si="4"/>
        <v>38615</v>
      </c>
      <c r="I71" s="2">
        <f>(H65+H66+H67+H68+H69+H70+H71)/7</f>
        <v>65921.571428571435</v>
      </c>
    </row>
    <row r="72" spans="1:9" ht="16.5" customHeight="1">
      <c r="A72" s="65"/>
      <c r="B72" s="65"/>
      <c r="C72" s="65"/>
      <c r="D72" s="65"/>
      <c r="E72" s="1">
        <v>44963</v>
      </c>
      <c r="F72" s="4">
        <v>489574</v>
      </c>
      <c r="G72" s="4">
        <v>1145</v>
      </c>
      <c r="H72" s="16">
        <f t="shared" si="4"/>
        <v>29268</v>
      </c>
      <c r="I72" s="2">
        <f>(H65+H66+H67+H68+H69+H70+H71+H72)/8</f>
        <v>61339.875</v>
      </c>
    </row>
    <row r="73" spans="1:9" ht="16.5" customHeight="1">
      <c r="A73" s="65"/>
      <c r="B73" s="65"/>
      <c r="C73" s="65"/>
      <c r="D73" s="65"/>
      <c r="E73" s="1">
        <v>45095</v>
      </c>
      <c r="F73" s="4">
        <v>512105</v>
      </c>
      <c r="G73" s="4">
        <v>12344</v>
      </c>
      <c r="H73" s="16">
        <f t="shared" si="4"/>
        <v>33730</v>
      </c>
      <c r="I73" s="2">
        <f>(H65+H66+H67+H68+H69+H70+H71+H72+H73)/9</f>
        <v>58272.111111111109</v>
      </c>
    </row>
    <row r="74" spans="1:9" ht="16.5" customHeight="1">
      <c r="A74" s="65"/>
      <c r="B74" s="65"/>
      <c r="C74" s="65"/>
      <c r="D74" s="65"/>
      <c r="E74" s="1">
        <v>45182</v>
      </c>
      <c r="F74" s="3">
        <v>535970</v>
      </c>
      <c r="G74" s="3">
        <v>12811</v>
      </c>
      <c r="H74" s="16">
        <f t="shared" ref="H74" si="5">(F74-F73)+(G74-G73)</f>
        <v>24332</v>
      </c>
      <c r="I74" s="2">
        <f>(H65+H66+H67+H68+H69+H70+H71+H72+H73+H74)/10</f>
        <v>54878.1</v>
      </c>
    </row>
    <row r="75" spans="1:9" ht="16.5" customHeight="1">
      <c r="A75" s="65"/>
      <c r="B75" s="65"/>
      <c r="C75" s="65"/>
      <c r="D75" s="65"/>
      <c r="E75" s="1"/>
      <c r="F75" s="3"/>
      <c r="G75" s="3"/>
      <c r="H75" s="2"/>
      <c r="I75" s="2"/>
    </row>
    <row r="76" spans="1:9" ht="16.5" customHeight="1">
      <c r="A76" s="65"/>
      <c r="B76" s="65"/>
      <c r="C76" s="65"/>
      <c r="D76" s="65"/>
      <c r="E76" s="1"/>
      <c r="F76" s="3"/>
      <c r="G76" s="17" t="s">
        <v>10</v>
      </c>
      <c r="H76" s="15">
        <f>H66+H67+H68+H69+H70+H71+H75</f>
        <v>178815</v>
      </c>
      <c r="I76" s="15"/>
    </row>
    <row r="77" spans="1:9" ht="16.5" customHeight="1">
      <c r="A77" s="65" t="s">
        <v>11</v>
      </c>
      <c r="B77" s="65"/>
      <c r="C77" s="65"/>
      <c r="D77" s="65"/>
      <c r="E77" s="1">
        <v>44742</v>
      </c>
      <c r="F77" s="3">
        <v>309945</v>
      </c>
      <c r="G77" s="3">
        <v>10229</v>
      </c>
      <c r="H77" s="2">
        <f t="shared" ref="H77:H96" si="6">SUM(F77:G77)</f>
        <v>320174</v>
      </c>
      <c r="I77" s="2">
        <f>H77/1</f>
        <v>320174</v>
      </c>
    </row>
    <row r="78" spans="1:9" ht="15.75" customHeight="1">
      <c r="A78" s="65"/>
      <c r="B78" s="65"/>
      <c r="C78" s="65"/>
      <c r="D78" s="65"/>
      <c r="E78" s="1">
        <v>44808</v>
      </c>
      <c r="F78" s="3">
        <v>324630</v>
      </c>
      <c r="G78" s="3">
        <v>10903</v>
      </c>
      <c r="H78" s="2">
        <f t="shared" si="6"/>
        <v>335533</v>
      </c>
      <c r="I78" s="2">
        <f>(H77+H78)/2</f>
        <v>327853.5</v>
      </c>
    </row>
    <row r="79" spans="1:9" ht="15.75" customHeight="1">
      <c r="A79" s="65"/>
      <c r="B79" s="65"/>
      <c r="C79" s="65"/>
      <c r="D79" s="65"/>
      <c r="E79" s="1">
        <v>44825</v>
      </c>
      <c r="F79" s="3">
        <v>364259</v>
      </c>
      <c r="G79" s="3">
        <v>11104</v>
      </c>
      <c r="H79" s="2">
        <f t="shared" si="6"/>
        <v>375363</v>
      </c>
      <c r="I79" s="2">
        <f>(H77+H78+H79)/3</f>
        <v>343690</v>
      </c>
    </row>
    <row r="80" spans="1:9" ht="15.75" customHeight="1">
      <c r="A80" s="65"/>
      <c r="B80" s="65"/>
      <c r="C80" s="65"/>
      <c r="D80" s="65"/>
      <c r="E80" s="1">
        <v>44901</v>
      </c>
      <c r="F80" s="4">
        <v>399494</v>
      </c>
      <c r="G80" s="4">
        <v>11233</v>
      </c>
      <c r="H80" s="2">
        <f t="shared" si="6"/>
        <v>410727</v>
      </c>
      <c r="I80" s="2">
        <f>(H77+H78+H79+H80)/4</f>
        <v>360449.25</v>
      </c>
    </row>
    <row r="81" spans="1:9" ht="15.75" customHeight="1">
      <c r="A81" s="65"/>
      <c r="B81" s="65"/>
      <c r="C81" s="65"/>
      <c r="D81" s="65"/>
      <c r="E81" s="1">
        <v>44949</v>
      </c>
      <c r="F81" s="4">
        <v>420833</v>
      </c>
      <c r="G81" s="4">
        <v>11435</v>
      </c>
      <c r="H81" s="2">
        <f t="shared" si="6"/>
        <v>432268</v>
      </c>
      <c r="I81" s="2">
        <f>(H77+H78+H79+H80+H81)/5</f>
        <v>374813</v>
      </c>
    </row>
    <row r="82" spans="1:9" ht="15.75" customHeight="1">
      <c r="A82" s="65"/>
      <c r="B82" s="65"/>
      <c r="C82" s="65"/>
      <c r="D82" s="65"/>
      <c r="E82" s="1">
        <v>44955</v>
      </c>
      <c r="F82" s="4">
        <v>469134</v>
      </c>
      <c r="G82" s="4">
        <v>11436</v>
      </c>
      <c r="H82" s="2">
        <f t="shared" si="6"/>
        <v>480570</v>
      </c>
      <c r="I82" s="2">
        <f>(H77+H78+H79+H80+H81+H82)/6</f>
        <v>392439.16666666669</v>
      </c>
    </row>
    <row r="83" spans="1:9" ht="15.75" customHeight="1">
      <c r="A83" s="65"/>
      <c r="B83" s="65"/>
      <c r="C83" s="65"/>
      <c r="D83" s="65"/>
      <c r="E83" s="1">
        <v>45062</v>
      </c>
      <c r="F83" s="3">
        <v>507486</v>
      </c>
      <c r="G83" s="3">
        <v>11900</v>
      </c>
      <c r="H83" s="2">
        <f t="shared" si="6"/>
        <v>519386</v>
      </c>
      <c r="I83" s="2">
        <f>(H77+H78+H79+H80+H81+H82+H83)/7</f>
        <v>410574.42857142858</v>
      </c>
    </row>
    <row r="84" spans="1:9" ht="15.75" customHeight="1">
      <c r="A84" s="65"/>
      <c r="B84" s="65"/>
      <c r="C84" s="65"/>
      <c r="D84" s="65"/>
      <c r="E84" s="1">
        <v>45181</v>
      </c>
      <c r="F84" s="3">
        <v>535970</v>
      </c>
      <c r="G84" s="3">
        <v>12811</v>
      </c>
      <c r="H84" s="2">
        <f t="shared" si="6"/>
        <v>548781</v>
      </c>
      <c r="I84" s="2">
        <f>(H77+H78+H79+H80+H81+H82+H83+H84)/8</f>
        <v>427850.25</v>
      </c>
    </row>
    <row r="85" spans="1:9" ht="16.5" customHeight="1">
      <c r="A85" s="65"/>
      <c r="B85" s="65"/>
      <c r="C85" s="65"/>
      <c r="D85" s="65"/>
      <c r="E85" s="18"/>
      <c r="F85" s="3"/>
      <c r="G85" s="19"/>
      <c r="H85" s="2">
        <f t="shared" si="6"/>
        <v>0</v>
      </c>
      <c r="I85" s="2"/>
    </row>
    <row r="86" spans="1:9" ht="16.5" customHeight="1">
      <c r="A86" s="65"/>
      <c r="B86" s="65"/>
      <c r="C86" s="65"/>
      <c r="D86" s="65"/>
      <c r="E86" s="13"/>
      <c r="F86" s="19"/>
      <c r="G86" s="17" t="s">
        <v>10</v>
      </c>
      <c r="H86" s="15">
        <f>H68+H75+H76+H77+H78+H79+H83+H85</f>
        <v>1791454</v>
      </c>
      <c r="I86" s="2"/>
    </row>
    <row r="87" spans="1:9" ht="15.75">
      <c r="A87" s="63"/>
      <c r="B87" s="63"/>
      <c r="C87" s="63"/>
      <c r="D87" s="63"/>
      <c r="E87" s="13"/>
      <c r="F87" s="19"/>
      <c r="G87" s="19"/>
      <c r="H87" s="2"/>
      <c r="I87" s="2"/>
    </row>
    <row r="88" spans="1:9" ht="15.75">
      <c r="A88" s="65" t="s">
        <v>13</v>
      </c>
      <c r="B88" s="65"/>
      <c r="C88" s="65"/>
      <c r="D88" s="65"/>
      <c r="E88" s="1">
        <v>44606</v>
      </c>
      <c r="F88" s="3">
        <v>275650</v>
      </c>
      <c r="G88" s="3">
        <v>9910</v>
      </c>
      <c r="H88" s="2">
        <f t="shared" si="6"/>
        <v>285560</v>
      </c>
      <c r="I88" s="2">
        <f>H88/1</f>
        <v>285560</v>
      </c>
    </row>
    <row r="89" spans="1:9" ht="15.75">
      <c r="A89" s="65"/>
      <c r="B89" s="65"/>
      <c r="C89" s="65"/>
      <c r="D89" s="65"/>
      <c r="E89" s="1">
        <v>44815</v>
      </c>
      <c r="F89" s="3">
        <v>328197</v>
      </c>
      <c r="G89" s="3">
        <v>11004</v>
      </c>
      <c r="H89" s="2">
        <f t="shared" si="6"/>
        <v>339201</v>
      </c>
      <c r="I89" s="2">
        <f>(H88+H89)/2</f>
        <v>312380.5</v>
      </c>
    </row>
    <row r="90" spans="1:9" ht="15.75">
      <c r="A90" s="65"/>
      <c r="B90" s="65"/>
      <c r="C90" s="65"/>
      <c r="D90" s="65"/>
      <c r="E90" s="1">
        <v>44888</v>
      </c>
      <c r="F90" s="4">
        <v>397888</v>
      </c>
      <c r="G90" s="4">
        <v>11227</v>
      </c>
      <c r="H90" s="2">
        <f t="shared" si="6"/>
        <v>409115</v>
      </c>
      <c r="I90" s="2">
        <f>(H88+H89+H90)/3</f>
        <v>344625.33333333331</v>
      </c>
    </row>
    <row r="91" spans="1:9" ht="15.75">
      <c r="A91" s="65"/>
      <c r="B91" s="65"/>
      <c r="C91" s="65"/>
      <c r="D91" s="65"/>
      <c r="E91" s="1">
        <v>44945</v>
      </c>
      <c r="F91" s="4">
        <v>419352</v>
      </c>
      <c r="G91" s="4">
        <v>11423</v>
      </c>
      <c r="H91" s="2">
        <f t="shared" si="6"/>
        <v>430775</v>
      </c>
      <c r="I91" s="2">
        <f>(H88+H89+H90+H91)/4</f>
        <v>366162.75</v>
      </c>
    </row>
    <row r="92" spans="1:9" ht="15.75">
      <c r="A92" s="65"/>
      <c r="B92" s="65"/>
      <c r="C92" s="65"/>
      <c r="D92" s="65"/>
      <c r="E92" s="1">
        <v>44955</v>
      </c>
      <c r="F92" s="3">
        <v>461155</v>
      </c>
      <c r="G92" s="3">
        <v>11436</v>
      </c>
      <c r="H92" s="2">
        <f t="shared" si="6"/>
        <v>472591</v>
      </c>
      <c r="I92" s="2">
        <f>(H88+H89+H90+H91+H92)/5</f>
        <v>387448.4</v>
      </c>
    </row>
    <row r="93" spans="1:9" ht="15.75">
      <c r="A93" s="65"/>
      <c r="B93" s="65"/>
      <c r="C93" s="65"/>
      <c r="D93" s="65"/>
      <c r="E93" s="1">
        <v>45020</v>
      </c>
      <c r="F93" s="3">
        <v>500533</v>
      </c>
      <c r="G93" s="3">
        <v>11563</v>
      </c>
      <c r="H93" s="2">
        <f t="shared" si="6"/>
        <v>512096</v>
      </c>
      <c r="I93" s="2">
        <f>(H88+H89+H90+H91+H92+H93)/6</f>
        <v>408223</v>
      </c>
    </row>
    <row r="94" spans="1:9" ht="15.75">
      <c r="A94" s="65"/>
      <c r="B94" s="65"/>
      <c r="C94" s="65"/>
      <c r="D94" s="65"/>
      <c r="E94" s="1">
        <v>45161</v>
      </c>
      <c r="F94" s="3">
        <v>527814</v>
      </c>
      <c r="G94" s="3">
        <v>12741</v>
      </c>
      <c r="H94" s="2">
        <f t="shared" si="6"/>
        <v>540555</v>
      </c>
      <c r="I94" s="2">
        <f>(H88+H89+H90+H91+H92+H93+H94)/7</f>
        <v>427127.57142857142</v>
      </c>
    </row>
    <row r="95" spans="1:9" ht="15.75">
      <c r="A95" s="65"/>
      <c r="B95" s="65"/>
      <c r="C95" s="65"/>
      <c r="D95" s="65"/>
      <c r="E95" s="1"/>
      <c r="F95" s="3"/>
      <c r="G95" s="3"/>
      <c r="H95" s="2"/>
      <c r="I95" s="2"/>
    </row>
    <row r="96" spans="1:9" ht="15.75">
      <c r="A96" s="65"/>
      <c r="B96" s="65"/>
      <c r="C96" s="65"/>
      <c r="D96" s="65"/>
      <c r="E96" s="1"/>
      <c r="F96" s="3"/>
      <c r="G96" s="33"/>
      <c r="H96" s="2">
        <f t="shared" si="6"/>
        <v>0</v>
      </c>
      <c r="I96" s="2"/>
    </row>
    <row r="97" spans="1:9" ht="15.75">
      <c r="A97" s="63"/>
      <c r="B97" s="63"/>
      <c r="C97" s="63"/>
      <c r="D97" s="63"/>
      <c r="E97" s="1"/>
      <c r="F97" s="3"/>
      <c r="G97" s="17" t="s">
        <v>10</v>
      </c>
      <c r="H97" s="15">
        <f>H88+H89+H90+H91+H92+H93+H96</f>
        <v>2449338</v>
      </c>
      <c r="I97" s="15"/>
    </row>
    <row r="98" spans="1:9" ht="15.75" customHeight="1">
      <c r="A98" s="65" t="s">
        <v>14</v>
      </c>
      <c r="B98" s="65"/>
      <c r="C98" s="65"/>
      <c r="D98" s="65"/>
      <c r="E98" s="1">
        <v>44808</v>
      </c>
      <c r="F98" s="3">
        <v>324657</v>
      </c>
      <c r="G98" s="3">
        <v>10903</v>
      </c>
      <c r="H98" s="2">
        <f>SUM(F98:G98)</f>
        <v>335560</v>
      </c>
      <c r="I98" s="2">
        <f>H98/1</f>
        <v>335560</v>
      </c>
    </row>
    <row r="99" spans="1:9" ht="15.75" customHeight="1">
      <c r="A99" s="65"/>
      <c r="B99" s="65"/>
      <c r="C99" s="65"/>
      <c r="D99" s="65"/>
      <c r="E99" s="1">
        <v>44825</v>
      </c>
      <c r="F99" s="3">
        <v>356483</v>
      </c>
      <c r="G99" s="3">
        <v>11104</v>
      </c>
      <c r="H99" s="2">
        <f t="shared" ref="H99:H106" si="7">SUM(F99:G99)</f>
        <v>367587</v>
      </c>
      <c r="I99" s="2">
        <f>(H98+H99)/2</f>
        <v>351573.5</v>
      </c>
    </row>
    <row r="100" spans="1:9" ht="15.75" customHeight="1">
      <c r="A100" s="65"/>
      <c r="B100" s="65"/>
      <c r="C100" s="65"/>
      <c r="D100" s="65"/>
      <c r="E100" s="1">
        <v>44850</v>
      </c>
      <c r="F100" s="3">
        <v>390079</v>
      </c>
      <c r="G100" s="3">
        <v>11125</v>
      </c>
      <c r="H100" s="2">
        <f t="shared" si="7"/>
        <v>401204</v>
      </c>
      <c r="I100" s="2">
        <f>(H98+H99+H100)/3</f>
        <v>368117</v>
      </c>
    </row>
    <row r="101" spans="1:9" ht="15.75" customHeight="1">
      <c r="A101" s="65"/>
      <c r="B101" s="65"/>
      <c r="C101" s="65"/>
      <c r="D101" s="65"/>
      <c r="E101" s="1">
        <v>44944</v>
      </c>
      <c r="F101" s="3">
        <v>419104</v>
      </c>
      <c r="G101" s="3">
        <v>11402</v>
      </c>
      <c r="H101" s="2">
        <f t="shared" si="7"/>
        <v>430506</v>
      </c>
      <c r="I101" s="2">
        <f>(H98+H99+H100+H101)/4</f>
        <v>383714.25</v>
      </c>
    </row>
    <row r="102" spans="1:9" ht="15.75" customHeight="1">
      <c r="A102" s="65"/>
      <c r="B102" s="65"/>
      <c r="C102" s="65"/>
      <c r="D102" s="65"/>
      <c r="E102" s="1">
        <v>44951</v>
      </c>
      <c r="F102" s="3">
        <v>452524</v>
      </c>
      <c r="G102" s="3">
        <v>11435</v>
      </c>
      <c r="H102" s="2">
        <f t="shared" si="7"/>
        <v>463959</v>
      </c>
      <c r="I102" s="2">
        <f>(H98+H99+H100+H101+H102)/5</f>
        <v>399763.20000000001</v>
      </c>
    </row>
    <row r="103" spans="1:9" ht="15.75" customHeight="1">
      <c r="A103" s="65"/>
      <c r="B103" s="65"/>
      <c r="C103" s="65"/>
      <c r="D103" s="65"/>
      <c r="E103" s="1">
        <v>44956</v>
      </c>
      <c r="F103" s="3">
        <v>480102</v>
      </c>
      <c r="G103" s="3">
        <v>11436</v>
      </c>
      <c r="H103" s="2">
        <f t="shared" si="7"/>
        <v>491538</v>
      </c>
      <c r="I103" s="2">
        <f>(H98+H99+H100+H101+H102+H103)/6</f>
        <v>415059</v>
      </c>
    </row>
    <row r="104" spans="1:9" ht="15.75" customHeight="1">
      <c r="A104" s="65"/>
      <c r="B104" s="65"/>
      <c r="C104" s="65"/>
      <c r="D104" s="65"/>
      <c r="E104" s="1">
        <v>45062</v>
      </c>
      <c r="F104" s="3">
        <v>507006</v>
      </c>
      <c r="G104" s="3">
        <v>11900</v>
      </c>
      <c r="H104" s="2">
        <f t="shared" si="7"/>
        <v>518906</v>
      </c>
      <c r="I104" s="2">
        <f>(H98+H99+H100+H101+H102+H103+H104)/7</f>
        <v>429894.28571428574</v>
      </c>
    </row>
    <row r="105" spans="1:9" ht="15.75" customHeight="1">
      <c r="A105" s="65"/>
      <c r="B105" s="65"/>
      <c r="C105" s="65"/>
      <c r="D105" s="65"/>
      <c r="E105" s="1">
        <v>45183</v>
      </c>
      <c r="F105" s="3">
        <v>536514</v>
      </c>
      <c r="G105" s="3">
        <v>12893</v>
      </c>
      <c r="H105" s="2">
        <f t="shared" si="7"/>
        <v>549407</v>
      </c>
      <c r="I105" s="2">
        <f>(H98+H99+H100+H101+H102+H103+H104+H105)/8</f>
        <v>444833.375</v>
      </c>
    </row>
    <row r="106" spans="1:9" ht="16.5" customHeight="1">
      <c r="A106" s="65"/>
      <c r="B106" s="65"/>
      <c r="C106" s="65"/>
      <c r="D106" s="65"/>
      <c r="E106" s="13"/>
      <c r="F106" s="19"/>
      <c r="G106" s="19"/>
      <c r="H106" s="2">
        <f t="shared" si="7"/>
        <v>0</v>
      </c>
      <c r="I106" s="2"/>
    </row>
    <row r="107" spans="1:9" ht="16.5" customHeight="1">
      <c r="A107" s="65"/>
      <c r="B107" s="65"/>
      <c r="C107" s="65"/>
      <c r="D107" s="65"/>
      <c r="E107" s="13"/>
      <c r="F107" s="19"/>
      <c r="G107" s="17" t="s">
        <v>10</v>
      </c>
      <c r="H107" s="15">
        <f>H98+H99+H100+H101+H102+H103+H106</f>
        <v>2490354</v>
      </c>
      <c r="I107" s="15"/>
    </row>
    <row r="108" spans="1:9" ht="15.75">
      <c r="A108" s="63"/>
      <c r="B108" s="63"/>
      <c r="C108" s="63"/>
      <c r="D108" s="63"/>
      <c r="E108" s="13"/>
      <c r="F108" s="19"/>
      <c r="G108" s="19"/>
      <c r="H108" s="2"/>
      <c r="I108" s="2"/>
    </row>
    <row r="109" spans="1:9" ht="15.75">
      <c r="A109" s="66"/>
      <c r="B109" s="66"/>
      <c r="C109" s="66"/>
      <c r="D109" s="66"/>
      <c r="E109" s="66"/>
      <c r="F109" s="66"/>
      <c r="G109" s="66"/>
      <c r="H109" s="66"/>
      <c r="I109" s="19"/>
    </row>
    <row r="110" spans="1:9" ht="15.75">
      <c r="A110" s="68" t="s">
        <v>16</v>
      </c>
      <c r="B110" s="68"/>
      <c r="C110" s="68"/>
      <c r="D110" s="68"/>
      <c r="E110" s="24" t="s">
        <v>2</v>
      </c>
      <c r="F110" s="67" t="s">
        <v>3</v>
      </c>
      <c r="G110" s="67"/>
      <c r="H110" s="24" t="s">
        <v>5</v>
      </c>
      <c r="I110" s="24" t="s">
        <v>6</v>
      </c>
    </row>
    <row r="111" spans="1:9" ht="15.75">
      <c r="A111" s="74" t="s">
        <v>7</v>
      </c>
      <c r="B111" s="74"/>
      <c r="C111" s="74"/>
      <c r="D111" s="74"/>
      <c r="E111" s="26"/>
      <c r="F111" s="69">
        <v>4951</v>
      </c>
      <c r="G111" s="69"/>
      <c r="H111" s="25">
        <f>SUM(F111:G111)</f>
        <v>4951</v>
      </c>
      <c r="I111" s="2">
        <f>H111/1</f>
        <v>4951</v>
      </c>
    </row>
    <row r="112" spans="1:9" ht="15.75" customHeight="1">
      <c r="A112" s="65" t="s">
        <v>17</v>
      </c>
      <c r="B112" s="65"/>
      <c r="C112" s="65"/>
      <c r="D112" s="65"/>
      <c r="E112" s="1">
        <v>44600</v>
      </c>
      <c r="F112" s="64">
        <v>4958</v>
      </c>
      <c r="G112" s="64"/>
      <c r="H112" s="2">
        <f t="shared" ref="H112:H155" si="8">SUM(F112:G112)</f>
        <v>4958</v>
      </c>
      <c r="I112" s="29">
        <f>(H111+H112)/2</f>
        <v>4954.5</v>
      </c>
    </row>
    <row r="113" spans="1:9" ht="15.75" customHeight="1">
      <c r="A113" s="65"/>
      <c r="B113" s="65"/>
      <c r="C113" s="65"/>
      <c r="D113" s="65"/>
      <c r="E113" s="1">
        <v>44640</v>
      </c>
      <c r="F113" s="64">
        <v>7104</v>
      </c>
      <c r="G113" s="64"/>
      <c r="H113" s="2">
        <f t="shared" si="8"/>
        <v>7104</v>
      </c>
      <c r="I113" s="29">
        <f>(H111+H112+H113)/3</f>
        <v>5671</v>
      </c>
    </row>
    <row r="114" spans="1:9" ht="15.75" customHeight="1">
      <c r="A114" s="65"/>
      <c r="B114" s="65"/>
      <c r="C114" s="65"/>
      <c r="D114" s="65"/>
      <c r="E114" s="1">
        <v>44707</v>
      </c>
      <c r="F114" s="64">
        <v>13856</v>
      </c>
      <c r="G114" s="64"/>
      <c r="H114" s="2">
        <f t="shared" ref="H114:H120" si="9">F114</f>
        <v>13856</v>
      </c>
      <c r="I114" s="29">
        <f>(H111+H112+H113+H114)/4</f>
        <v>7717.25</v>
      </c>
    </row>
    <row r="115" spans="1:9" ht="15.75" customHeight="1">
      <c r="A115" s="65"/>
      <c r="B115" s="65"/>
      <c r="C115" s="65"/>
      <c r="D115" s="65"/>
      <c r="E115" s="1">
        <v>44804</v>
      </c>
      <c r="F115" s="64">
        <v>18911</v>
      </c>
      <c r="G115" s="64"/>
      <c r="H115" s="2">
        <f t="shared" si="9"/>
        <v>18911</v>
      </c>
      <c r="I115" s="29">
        <f>(H116+H111+H112+H113+H114+H115)/5</f>
        <v>14539.2</v>
      </c>
    </row>
    <row r="116" spans="1:9" ht="15.75" customHeight="1">
      <c r="A116" s="65"/>
      <c r="B116" s="65"/>
      <c r="C116" s="65"/>
      <c r="D116" s="65"/>
      <c r="E116" s="1">
        <v>44822</v>
      </c>
      <c r="F116" s="64">
        <v>22916</v>
      </c>
      <c r="G116" s="64"/>
      <c r="H116" s="2">
        <f t="shared" si="9"/>
        <v>22916</v>
      </c>
      <c r="I116" s="29">
        <f>(H111+H112+H113+H114+H115+H116)/6</f>
        <v>12116</v>
      </c>
    </row>
    <row r="117" spans="1:9" ht="15.75" customHeight="1">
      <c r="A117" s="65"/>
      <c r="B117" s="65"/>
      <c r="C117" s="65"/>
      <c r="D117" s="65"/>
      <c r="E117" s="1">
        <v>44923</v>
      </c>
      <c r="F117" s="64">
        <v>24894</v>
      </c>
      <c r="G117" s="64"/>
      <c r="H117" s="2">
        <f t="shared" si="9"/>
        <v>24894</v>
      </c>
      <c r="I117" s="29">
        <f>(H111+H112+H113+H114+H115+H116+H117)/7</f>
        <v>13941.428571428571</v>
      </c>
    </row>
    <row r="118" spans="1:9" ht="15.75" customHeight="1">
      <c r="A118" s="65"/>
      <c r="B118" s="65"/>
      <c r="C118" s="65"/>
      <c r="D118" s="65"/>
      <c r="E118" s="1">
        <v>44951</v>
      </c>
      <c r="F118" s="64">
        <v>26668</v>
      </c>
      <c r="G118" s="64"/>
      <c r="H118" s="2">
        <f t="shared" si="9"/>
        <v>26668</v>
      </c>
      <c r="I118" s="29">
        <f>(H111+H112+H113+H114+H115+H116+H117+H118)/8</f>
        <v>15532.25</v>
      </c>
    </row>
    <row r="119" spans="1:9" ht="15.75" customHeight="1">
      <c r="A119" s="65"/>
      <c r="B119" s="65"/>
      <c r="C119" s="65"/>
      <c r="D119" s="65"/>
      <c r="E119" s="1">
        <v>44979</v>
      </c>
      <c r="F119" s="64">
        <v>28967</v>
      </c>
      <c r="G119" s="64"/>
      <c r="H119" s="2">
        <f t="shared" si="9"/>
        <v>28967</v>
      </c>
      <c r="I119" s="29">
        <f>(H111+H112+H113+H114+H115+H116+H117+H118+H119)/9</f>
        <v>17025</v>
      </c>
    </row>
    <row r="120" spans="1:9" ht="15.75" customHeight="1">
      <c r="A120" s="65"/>
      <c r="B120" s="65"/>
      <c r="C120" s="65"/>
      <c r="D120" s="65"/>
      <c r="E120" s="1">
        <v>45306</v>
      </c>
      <c r="F120" s="49">
        <v>31998</v>
      </c>
      <c r="G120" s="50"/>
      <c r="H120" s="2">
        <f t="shared" si="9"/>
        <v>31998</v>
      </c>
      <c r="I120" s="29">
        <f>(H111+H112+H113+H114+H115+H116+H117+H118+H119+H120)/10</f>
        <v>18522.3</v>
      </c>
    </row>
    <row r="121" spans="1:9" ht="16.5" customHeight="1">
      <c r="A121" s="65"/>
      <c r="B121" s="65"/>
      <c r="C121" s="65"/>
      <c r="D121" s="65"/>
      <c r="E121" s="1"/>
      <c r="F121" s="63"/>
      <c r="G121" s="63"/>
      <c r="H121" s="2"/>
      <c r="I121" s="2"/>
    </row>
    <row r="122" spans="1:9" ht="15.75">
      <c r="A122" s="65"/>
      <c r="B122" s="65"/>
      <c r="C122" s="65"/>
      <c r="D122" s="65"/>
      <c r="E122" s="1"/>
      <c r="F122" s="3"/>
      <c r="G122" s="17" t="s">
        <v>10</v>
      </c>
      <c r="H122" s="15">
        <f>H112+H113+H114+H115+H116+H117+H121</f>
        <v>92639</v>
      </c>
      <c r="I122" s="15"/>
    </row>
    <row r="123" spans="1:9" ht="15.75" customHeight="1">
      <c r="A123" s="65" t="s">
        <v>18</v>
      </c>
      <c r="B123" s="65"/>
      <c r="C123" s="65"/>
      <c r="D123" s="65"/>
      <c r="E123" s="1">
        <v>44640</v>
      </c>
      <c r="F123" s="64">
        <v>6206</v>
      </c>
      <c r="G123" s="64"/>
      <c r="H123" s="2">
        <f t="shared" si="8"/>
        <v>6206</v>
      </c>
      <c r="I123" s="2">
        <f>H123/1</f>
        <v>6206</v>
      </c>
    </row>
    <row r="124" spans="1:9" ht="15.75" customHeight="1">
      <c r="A124" s="65"/>
      <c r="B124" s="65"/>
      <c r="C124" s="65"/>
      <c r="D124" s="65"/>
      <c r="E124" s="1">
        <v>44648</v>
      </c>
      <c r="F124" s="64">
        <v>8525</v>
      </c>
      <c r="G124" s="64"/>
      <c r="H124" s="2">
        <f t="shared" si="8"/>
        <v>8525</v>
      </c>
      <c r="I124" s="2">
        <f>(H123+H124)/2</f>
        <v>7365.5</v>
      </c>
    </row>
    <row r="125" spans="1:9" ht="15.75" customHeight="1">
      <c r="A125" s="65"/>
      <c r="B125" s="65"/>
      <c r="C125" s="65"/>
      <c r="D125" s="65"/>
      <c r="E125" s="1">
        <v>44692</v>
      </c>
      <c r="F125" s="64">
        <v>13399</v>
      </c>
      <c r="G125" s="64"/>
      <c r="H125" s="2">
        <f t="shared" si="8"/>
        <v>13399</v>
      </c>
      <c r="I125" s="2">
        <f>(H123+H124+H125)/3</f>
        <v>9376.6666666666661</v>
      </c>
    </row>
    <row r="126" spans="1:9" ht="15.75" customHeight="1">
      <c r="A126" s="65"/>
      <c r="B126" s="65"/>
      <c r="C126" s="65"/>
      <c r="D126" s="65"/>
      <c r="E126" s="1">
        <v>44812</v>
      </c>
      <c r="F126" s="64">
        <v>21718</v>
      </c>
      <c r="G126" s="64"/>
      <c r="H126" s="2">
        <f t="shared" si="8"/>
        <v>21718</v>
      </c>
      <c r="I126" s="2">
        <f>(H123+H124+H125+H126)/4</f>
        <v>12462</v>
      </c>
    </row>
    <row r="127" spans="1:9" ht="15.75" customHeight="1">
      <c r="A127" s="65"/>
      <c r="B127" s="65"/>
      <c r="C127" s="65"/>
      <c r="D127" s="65"/>
      <c r="E127" s="1">
        <v>44860</v>
      </c>
      <c r="F127" s="64">
        <v>23146</v>
      </c>
      <c r="G127" s="64"/>
      <c r="H127" s="2">
        <f t="shared" si="8"/>
        <v>23146</v>
      </c>
      <c r="I127" s="2">
        <f>(H123+H124+H125+H126+H127)/5</f>
        <v>14598.8</v>
      </c>
    </row>
    <row r="128" spans="1:9" ht="15.75" customHeight="1">
      <c r="A128" s="65"/>
      <c r="B128" s="65"/>
      <c r="C128" s="65"/>
      <c r="D128" s="65"/>
      <c r="E128" s="1">
        <v>44929</v>
      </c>
      <c r="F128" s="64">
        <v>25004</v>
      </c>
      <c r="G128" s="64"/>
      <c r="H128" s="2">
        <f t="shared" si="8"/>
        <v>25004</v>
      </c>
      <c r="I128" s="2">
        <f>(H123+H124+H125+H126+H127+H128)/6</f>
        <v>16333</v>
      </c>
    </row>
    <row r="129" spans="1:9" ht="15.75" customHeight="1">
      <c r="A129" s="65"/>
      <c r="B129" s="65"/>
      <c r="C129" s="65"/>
      <c r="D129" s="65"/>
      <c r="E129" s="1">
        <v>44951</v>
      </c>
      <c r="F129" s="64">
        <v>26389</v>
      </c>
      <c r="G129" s="64"/>
      <c r="H129" s="2">
        <f t="shared" si="8"/>
        <v>26389</v>
      </c>
      <c r="I129" s="2">
        <f>(H123+H124+H125+H126+H127+H128+H129)/7</f>
        <v>17769.571428571428</v>
      </c>
    </row>
    <row r="130" spans="1:9" ht="15.75" customHeight="1">
      <c r="A130" s="65"/>
      <c r="B130" s="65"/>
      <c r="C130" s="65"/>
      <c r="D130" s="65"/>
      <c r="E130" s="1">
        <v>44964</v>
      </c>
      <c r="F130" s="64">
        <v>28222</v>
      </c>
      <c r="G130" s="64"/>
      <c r="H130" s="2">
        <f t="shared" si="8"/>
        <v>28222</v>
      </c>
      <c r="I130" s="2">
        <f>(H123+H124+H125+H126+H127+H128+H129+H130)/8</f>
        <v>19076.125</v>
      </c>
    </row>
    <row r="131" spans="1:9" ht="15.75" customHeight="1">
      <c r="A131" s="65"/>
      <c r="B131" s="65"/>
      <c r="C131" s="65"/>
      <c r="D131" s="65"/>
      <c r="E131" s="1">
        <v>45137</v>
      </c>
      <c r="F131" s="64">
        <v>31245</v>
      </c>
      <c r="G131" s="64"/>
      <c r="H131" s="2">
        <v>31245</v>
      </c>
      <c r="I131" s="2">
        <f>(H123+H124+H125+H126+H127+H128+H129+H130+H131)/9</f>
        <v>20428.222222222223</v>
      </c>
    </row>
    <row r="132" spans="1:9" ht="15.75">
      <c r="A132" s="65"/>
      <c r="B132" s="65"/>
      <c r="C132" s="65"/>
      <c r="D132" s="65"/>
      <c r="E132" s="1"/>
      <c r="F132" s="3"/>
      <c r="G132" s="3"/>
      <c r="H132" s="2">
        <f t="shared" si="8"/>
        <v>0</v>
      </c>
      <c r="I132" s="2"/>
    </row>
    <row r="133" spans="1:9" ht="15.75">
      <c r="A133" s="65"/>
      <c r="B133" s="65"/>
      <c r="C133" s="65"/>
      <c r="D133" s="65"/>
      <c r="E133" s="26"/>
      <c r="F133" s="3"/>
      <c r="G133" s="17" t="s">
        <v>10</v>
      </c>
      <c r="H133" s="15">
        <f>H122+H123+H124+H125+H126+H127+H132</f>
        <v>165633</v>
      </c>
      <c r="I133" s="15"/>
    </row>
    <row r="134" spans="1:9" ht="15.75" customHeight="1">
      <c r="A134" s="65" t="s">
        <v>19</v>
      </c>
      <c r="B134" s="65"/>
      <c r="C134" s="65"/>
      <c r="D134" s="65"/>
      <c r="E134" s="1">
        <v>44640</v>
      </c>
      <c r="F134" s="64">
        <v>6421</v>
      </c>
      <c r="G134" s="64"/>
      <c r="H134" s="2">
        <f t="shared" si="8"/>
        <v>6421</v>
      </c>
      <c r="I134" s="2">
        <f>H134/1</f>
        <v>6421</v>
      </c>
    </row>
    <row r="135" spans="1:9" ht="15.75" customHeight="1">
      <c r="A135" s="65"/>
      <c r="B135" s="65"/>
      <c r="C135" s="65"/>
      <c r="D135" s="65"/>
      <c r="E135" s="1">
        <v>44668</v>
      </c>
      <c r="F135" s="64">
        <v>8737</v>
      </c>
      <c r="G135" s="64"/>
      <c r="H135" s="2">
        <f t="shared" si="8"/>
        <v>8737</v>
      </c>
      <c r="I135" s="2">
        <f>(H134+H135)/2</f>
        <v>7579</v>
      </c>
    </row>
    <row r="136" spans="1:9" ht="15.75" customHeight="1">
      <c r="A136" s="65"/>
      <c r="B136" s="65"/>
      <c r="C136" s="65"/>
      <c r="D136" s="65"/>
      <c r="E136" s="1">
        <v>44731</v>
      </c>
      <c r="F136" s="64">
        <v>9226</v>
      </c>
      <c r="G136" s="64"/>
      <c r="H136" s="2">
        <f t="shared" si="8"/>
        <v>9226</v>
      </c>
      <c r="I136" s="2">
        <f>(H134+H135+H136)/3</f>
        <v>8128</v>
      </c>
    </row>
    <row r="137" spans="1:9" ht="15.75" customHeight="1">
      <c r="A137" s="65"/>
      <c r="B137" s="65"/>
      <c r="C137" s="65"/>
      <c r="D137" s="65"/>
      <c r="E137" s="1">
        <v>44812</v>
      </c>
      <c r="F137" s="64">
        <v>20989</v>
      </c>
      <c r="G137" s="64"/>
      <c r="H137" s="2">
        <f t="shared" si="8"/>
        <v>20989</v>
      </c>
      <c r="I137" s="2">
        <f>(H134+H135+H136+H137)/4</f>
        <v>11343.25</v>
      </c>
    </row>
    <row r="138" spans="1:9" ht="15.75" customHeight="1">
      <c r="A138" s="65"/>
      <c r="B138" s="65"/>
      <c r="C138" s="65"/>
      <c r="D138" s="65"/>
      <c r="E138" s="1">
        <v>44815</v>
      </c>
      <c r="F138" s="64">
        <v>22142</v>
      </c>
      <c r="G138" s="64"/>
      <c r="H138" s="2">
        <f t="shared" si="8"/>
        <v>22142</v>
      </c>
      <c r="I138" s="2">
        <f>(H134+H135+H136+H137+H138)/5</f>
        <v>13503</v>
      </c>
    </row>
    <row r="139" spans="1:9" ht="15.75" customHeight="1">
      <c r="A139" s="65"/>
      <c r="B139" s="65"/>
      <c r="C139" s="65"/>
      <c r="D139" s="65"/>
      <c r="E139" s="1">
        <v>44879</v>
      </c>
      <c r="F139" s="64">
        <v>23479</v>
      </c>
      <c r="G139" s="64"/>
      <c r="H139" s="2">
        <f t="shared" si="8"/>
        <v>23479</v>
      </c>
      <c r="I139" s="2">
        <f>(H134+H135+H136+H137+H138+H139)/6</f>
        <v>15165.666666666666</v>
      </c>
    </row>
    <row r="140" spans="1:9" ht="15.75" customHeight="1">
      <c r="A140" s="65"/>
      <c r="B140" s="65"/>
      <c r="C140" s="65"/>
      <c r="D140" s="65"/>
      <c r="E140" s="1">
        <v>44907</v>
      </c>
      <c r="F140" s="64">
        <v>24841</v>
      </c>
      <c r="G140" s="64"/>
      <c r="H140" s="2">
        <f t="shared" si="8"/>
        <v>24841</v>
      </c>
      <c r="I140" s="2">
        <f>(H134+H135+H136+H137+H138+H139+H140)/7</f>
        <v>16547.857142857141</v>
      </c>
    </row>
    <row r="141" spans="1:9" ht="15.75">
      <c r="A141" s="65"/>
      <c r="B141" s="65"/>
      <c r="C141" s="65"/>
      <c r="D141" s="65"/>
      <c r="E141" s="1">
        <v>44951</v>
      </c>
      <c r="F141" s="64">
        <v>26668</v>
      </c>
      <c r="G141" s="64"/>
      <c r="H141" s="2">
        <f t="shared" si="8"/>
        <v>26668</v>
      </c>
      <c r="I141" s="2">
        <f>(H134+H135+H136+H137+H138+H139+H140+H141)/8</f>
        <v>17812.875</v>
      </c>
    </row>
    <row r="142" spans="1:9" ht="15.75">
      <c r="A142" s="65"/>
      <c r="B142" s="65"/>
      <c r="C142" s="65"/>
      <c r="D142" s="65"/>
      <c r="E142" s="1">
        <v>44966</v>
      </c>
      <c r="F142" s="64">
        <v>28427</v>
      </c>
      <c r="G142" s="64"/>
      <c r="H142" s="2">
        <f t="shared" si="8"/>
        <v>28427</v>
      </c>
      <c r="I142" s="2">
        <f>(H134+H135+H136+H137+H138+H139+H140+H141+H142)/9</f>
        <v>18992.222222222223</v>
      </c>
    </row>
    <row r="143" spans="1:9" ht="15.75">
      <c r="A143" s="65"/>
      <c r="B143" s="65"/>
      <c r="C143" s="65"/>
      <c r="D143" s="65"/>
      <c r="E143" s="1">
        <v>45188</v>
      </c>
      <c r="F143" s="64">
        <v>31344</v>
      </c>
      <c r="G143" s="64"/>
      <c r="H143" s="2">
        <f t="shared" si="8"/>
        <v>31344</v>
      </c>
      <c r="I143" s="2">
        <f>(H134+H135+H136+H137+H138+H139+H140+H141+H142+H143)/10</f>
        <v>20227.400000000001</v>
      </c>
    </row>
    <row r="144" spans="1:9" ht="15.75">
      <c r="A144" s="65"/>
      <c r="B144" s="65"/>
      <c r="C144" s="65"/>
      <c r="D144" s="65"/>
      <c r="E144" s="1"/>
      <c r="F144" s="3"/>
      <c r="G144" s="3"/>
      <c r="H144" s="2"/>
      <c r="I144" s="2"/>
    </row>
    <row r="145" spans="1:9" ht="15.75">
      <c r="A145" s="65"/>
      <c r="B145" s="65"/>
      <c r="C145" s="65"/>
      <c r="D145" s="65"/>
      <c r="E145" s="26"/>
      <c r="F145" s="3"/>
      <c r="G145" s="17" t="s">
        <v>10</v>
      </c>
      <c r="H145" s="15">
        <f>H134+H135+H136+H137+H138+H139+H141</f>
        <v>117662</v>
      </c>
      <c r="I145" s="15"/>
    </row>
    <row r="146" spans="1:9" ht="15.75" customHeight="1">
      <c r="A146" s="65" t="s">
        <v>20</v>
      </c>
      <c r="B146" s="65"/>
      <c r="C146" s="65"/>
      <c r="D146" s="65"/>
      <c r="E146" s="1">
        <v>44640</v>
      </c>
      <c r="F146" s="64">
        <v>7105</v>
      </c>
      <c r="G146" s="64"/>
      <c r="H146" s="2">
        <f t="shared" si="8"/>
        <v>7105</v>
      </c>
      <c r="I146" s="2">
        <f>H146/1</f>
        <v>7105</v>
      </c>
    </row>
    <row r="147" spans="1:9" ht="15.75" customHeight="1">
      <c r="A147" s="65"/>
      <c r="B147" s="65"/>
      <c r="C147" s="65"/>
      <c r="D147" s="65"/>
      <c r="E147" s="1">
        <v>44648</v>
      </c>
      <c r="F147" s="64">
        <v>8525</v>
      </c>
      <c r="G147" s="64"/>
      <c r="H147" s="2">
        <f t="shared" si="8"/>
        <v>8525</v>
      </c>
      <c r="I147" s="2">
        <f>(H146+H147)/2</f>
        <v>7815</v>
      </c>
    </row>
    <row r="148" spans="1:9" ht="15.75" customHeight="1">
      <c r="A148" s="65"/>
      <c r="B148" s="65"/>
      <c r="C148" s="65"/>
      <c r="D148" s="65"/>
      <c r="E148" s="1">
        <v>44692</v>
      </c>
      <c r="F148" s="64">
        <v>13399</v>
      </c>
      <c r="G148" s="64"/>
      <c r="H148" s="2">
        <f t="shared" si="8"/>
        <v>13399</v>
      </c>
      <c r="I148" s="2">
        <f>(H146+H147+H148)/3</f>
        <v>9676.3333333333339</v>
      </c>
    </row>
    <row r="149" spans="1:9" ht="15.75" customHeight="1">
      <c r="A149" s="65"/>
      <c r="B149" s="65"/>
      <c r="C149" s="65"/>
      <c r="D149" s="65"/>
      <c r="E149" s="1">
        <v>44712</v>
      </c>
      <c r="F149" s="64">
        <v>14448</v>
      </c>
      <c r="G149" s="64"/>
      <c r="H149" s="2">
        <f t="shared" si="8"/>
        <v>14448</v>
      </c>
      <c r="I149" s="2">
        <f>(H146+H147+H148+H149)/4</f>
        <v>10869.25</v>
      </c>
    </row>
    <row r="150" spans="1:9" ht="15.75" customHeight="1">
      <c r="A150" s="65"/>
      <c r="B150" s="65"/>
      <c r="C150" s="65"/>
      <c r="D150" s="65"/>
      <c r="E150" s="1">
        <v>44789</v>
      </c>
      <c r="F150" s="64">
        <v>17550</v>
      </c>
      <c r="G150" s="64"/>
      <c r="H150" s="2">
        <f t="shared" si="8"/>
        <v>17550</v>
      </c>
      <c r="I150" s="2">
        <f>(H146+H147+H148+H149+H150)/5</f>
        <v>12205.4</v>
      </c>
    </row>
    <row r="151" spans="1:9" ht="15.75" customHeight="1">
      <c r="A151" s="65"/>
      <c r="B151" s="65"/>
      <c r="C151" s="65"/>
      <c r="D151" s="65"/>
      <c r="E151" s="1">
        <v>44804</v>
      </c>
      <c r="F151" s="64">
        <v>18911</v>
      </c>
      <c r="G151" s="64"/>
      <c r="H151" s="2">
        <f t="shared" si="8"/>
        <v>18911</v>
      </c>
      <c r="I151" s="2">
        <f>(H146+H147+H148+H149+H150+H151)/6</f>
        <v>13323</v>
      </c>
    </row>
    <row r="152" spans="1:9" ht="15.75" customHeight="1">
      <c r="A152" s="65"/>
      <c r="B152" s="65"/>
      <c r="C152" s="65"/>
      <c r="D152" s="65"/>
      <c r="E152" s="1">
        <v>44812</v>
      </c>
      <c r="F152" s="64">
        <v>21718</v>
      </c>
      <c r="G152" s="64"/>
      <c r="H152" s="2">
        <f t="shared" si="8"/>
        <v>21718</v>
      </c>
      <c r="I152" s="2">
        <f>(H146+H147+H148+H149+H150+H151+H152)/7</f>
        <v>14522.285714285714</v>
      </c>
    </row>
    <row r="153" spans="1:9" ht="15.75" customHeight="1">
      <c r="A153" s="65"/>
      <c r="B153" s="65"/>
      <c r="C153" s="65"/>
      <c r="D153" s="65"/>
      <c r="E153" s="1">
        <v>44860</v>
      </c>
      <c r="F153" s="64">
        <v>22993</v>
      </c>
      <c r="G153" s="64"/>
      <c r="H153" s="2">
        <f t="shared" si="8"/>
        <v>22993</v>
      </c>
      <c r="I153" s="2">
        <f>(H146+H147+H148+H149+H150+H151+H152+H153)/8</f>
        <v>15581.125</v>
      </c>
    </row>
    <row r="154" spans="1:9" ht="15.75" customHeight="1">
      <c r="A154" s="65"/>
      <c r="B154" s="65"/>
      <c r="C154" s="65"/>
      <c r="D154" s="65"/>
      <c r="E154" s="1">
        <v>44922</v>
      </c>
      <c r="F154" s="64">
        <v>24878</v>
      </c>
      <c r="G154" s="64"/>
      <c r="H154" s="2">
        <f t="shared" si="8"/>
        <v>24878</v>
      </c>
      <c r="I154" s="2">
        <f>(H146+H147+H148+H149+H150+H151+H152+H153+H154)/9</f>
        <v>16614.111111111109</v>
      </c>
    </row>
    <row r="155" spans="1:9" ht="15.75">
      <c r="A155" s="65"/>
      <c r="B155" s="65"/>
      <c r="C155" s="65"/>
      <c r="D155" s="65"/>
      <c r="E155" s="1">
        <v>44951</v>
      </c>
      <c r="F155" s="64">
        <v>26668</v>
      </c>
      <c r="G155" s="64"/>
      <c r="H155" s="2">
        <f t="shared" si="8"/>
        <v>26668</v>
      </c>
      <c r="I155" s="2">
        <f>(H146+H147+H148+H149+H150+H151+H152+H153+H154+H155)/10</f>
        <v>17619.5</v>
      </c>
    </row>
    <row r="156" spans="1:9" ht="15.75">
      <c r="A156" s="65"/>
      <c r="B156" s="65"/>
      <c r="C156" s="65"/>
      <c r="D156" s="65"/>
      <c r="E156" s="1"/>
      <c r="F156" s="3"/>
      <c r="G156" s="3"/>
      <c r="H156" s="2"/>
      <c r="I156" s="2"/>
    </row>
    <row r="157" spans="1:9" ht="15.75">
      <c r="A157" s="65"/>
      <c r="B157" s="65"/>
      <c r="C157" s="65"/>
      <c r="D157" s="65"/>
      <c r="E157" s="1"/>
      <c r="F157" s="13"/>
      <c r="G157" s="17" t="s">
        <v>10</v>
      </c>
      <c r="H157" s="15">
        <f>H148+H149+H150+H151+H152+H153+H155</f>
        <v>135687</v>
      </c>
      <c r="I157" s="15"/>
    </row>
    <row r="158" spans="1:9" ht="15.75">
      <c r="A158" s="63"/>
      <c r="B158" s="63"/>
      <c r="C158" s="63"/>
      <c r="D158" s="63"/>
      <c r="E158" s="1"/>
      <c r="F158" s="63"/>
      <c r="G158" s="63"/>
      <c r="H158" s="2"/>
      <c r="I158" s="2"/>
    </row>
    <row r="159" spans="1:9" ht="15.75">
      <c r="A159" s="66" t="s">
        <v>21</v>
      </c>
      <c r="B159" s="66"/>
      <c r="C159" s="66"/>
      <c r="D159" s="66"/>
      <c r="E159" s="66"/>
      <c r="F159" s="66"/>
      <c r="G159" s="66"/>
      <c r="H159" s="66"/>
      <c r="I159" s="19"/>
    </row>
    <row r="160" spans="1:9" ht="15.75">
      <c r="A160" s="68" t="s">
        <v>22</v>
      </c>
      <c r="B160" s="68"/>
      <c r="C160" s="68"/>
      <c r="D160" s="68"/>
      <c r="E160" s="24" t="s">
        <v>2</v>
      </c>
      <c r="F160" s="67" t="s">
        <v>3</v>
      </c>
      <c r="G160" s="67"/>
      <c r="H160" s="24" t="s">
        <v>5</v>
      </c>
      <c r="I160" s="24" t="s">
        <v>6</v>
      </c>
    </row>
    <row r="161" spans="1:9" ht="15.75">
      <c r="A161" s="74" t="s">
        <v>7</v>
      </c>
      <c r="B161" s="74"/>
      <c r="C161" s="74"/>
      <c r="D161" s="74"/>
      <c r="E161" s="26"/>
      <c r="F161" s="69">
        <v>295369</v>
      </c>
      <c r="G161" s="69"/>
      <c r="H161" s="25">
        <f>SUM(F161:G161)</f>
        <v>295369</v>
      </c>
      <c r="I161" s="25">
        <f>H161/1</f>
        <v>295369</v>
      </c>
    </row>
    <row r="162" spans="1:9" ht="15.75">
      <c r="A162" s="72" t="s">
        <v>23</v>
      </c>
      <c r="B162" s="73"/>
      <c r="C162" s="73"/>
      <c r="D162" s="73"/>
      <c r="E162" s="1">
        <v>44703</v>
      </c>
      <c r="F162" s="63">
        <v>380873</v>
      </c>
      <c r="G162" s="63"/>
      <c r="H162" s="16">
        <f>F162-F161</f>
        <v>85504</v>
      </c>
      <c r="I162" s="14">
        <f>AVERAGE(F162:H162)</f>
        <v>233188.5</v>
      </c>
    </row>
    <row r="163" spans="1:9" ht="15.75">
      <c r="A163" s="73"/>
      <c r="B163" s="73"/>
      <c r="C163" s="73"/>
      <c r="D163" s="73"/>
      <c r="E163" s="1">
        <v>44742</v>
      </c>
      <c r="F163" s="63">
        <v>395711</v>
      </c>
      <c r="G163" s="63"/>
      <c r="H163" s="21">
        <f>F163-F162</f>
        <v>14838</v>
      </c>
      <c r="I163" s="14">
        <f t="shared" ref="I163:I167" si="10">AVERAGE(F163:H163)</f>
        <v>205274.5</v>
      </c>
    </row>
    <row r="164" spans="1:9" ht="15.75">
      <c r="A164" s="73"/>
      <c r="B164" s="73"/>
      <c r="C164" s="73"/>
      <c r="D164" s="73"/>
      <c r="E164" s="1">
        <v>44867</v>
      </c>
      <c r="F164" s="63">
        <v>484405</v>
      </c>
      <c r="G164" s="63"/>
      <c r="H164" s="21">
        <f>F164-F163</f>
        <v>88694</v>
      </c>
      <c r="I164" s="14">
        <f t="shared" si="10"/>
        <v>286549.5</v>
      </c>
    </row>
    <row r="165" spans="1:9" ht="15.75">
      <c r="A165" s="73"/>
      <c r="B165" s="73"/>
      <c r="C165" s="73"/>
      <c r="D165" s="73"/>
      <c r="E165" s="1">
        <v>45053</v>
      </c>
      <c r="F165" s="63">
        <v>601215</v>
      </c>
      <c r="G165" s="63"/>
      <c r="H165" s="21">
        <f>F165-F164</f>
        <v>116810</v>
      </c>
      <c r="I165" s="14">
        <f t="shared" si="10"/>
        <v>359012.5</v>
      </c>
    </row>
    <row r="166" spans="1:9" ht="15.75">
      <c r="A166" s="73"/>
      <c r="B166" s="73"/>
      <c r="C166" s="73"/>
      <c r="D166" s="73"/>
      <c r="E166" s="1">
        <v>45210</v>
      </c>
      <c r="F166" s="63">
        <v>820722</v>
      </c>
      <c r="G166" s="63"/>
      <c r="H166" s="21">
        <f t="shared" ref="H166:H167" si="11">F166-F165</f>
        <v>219507</v>
      </c>
      <c r="I166" s="14">
        <f t="shared" si="10"/>
        <v>520114.5</v>
      </c>
    </row>
    <row r="167" spans="1:9" ht="15.75">
      <c r="A167" s="73"/>
      <c r="B167" s="73"/>
      <c r="C167" s="73"/>
      <c r="D167" s="73"/>
      <c r="E167" s="1">
        <v>45403</v>
      </c>
      <c r="F167" s="76">
        <v>789835</v>
      </c>
      <c r="G167" s="76"/>
      <c r="H167" s="42">
        <f t="shared" si="11"/>
        <v>-30887</v>
      </c>
      <c r="I167" s="14">
        <f t="shared" si="10"/>
        <v>379474</v>
      </c>
    </row>
    <row r="168" spans="1:9" ht="15.75">
      <c r="A168" s="73"/>
      <c r="B168" s="73"/>
      <c r="C168" s="73"/>
      <c r="D168" s="73"/>
      <c r="E168" s="1">
        <v>45356</v>
      </c>
      <c r="F168" s="47"/>
      <c r="G168" s="48"/>
      <c r="H168" s="21"/>
      <c r="I168" s="14"/>
    </row>
    <row r="169" spans="1:9" ht="15.75">
      <c r="A169" s="73"/>
      <c r="B169" s="73"/>
      <c r="C169" s="73"/>
      <c r="D169" s="73"/>
      <c r="E169" s="1"/>
      <c r="F169" s="2"/>
      <c r="G169" s="34" t="s">
        <v>10</v>
      </c>
      <c r="H169" s="17">
        <f>H161+H162+H163+H164+H166+H167</f>
        <v>673025</v>
      </c>
      <c r="I169" s="17"/>
    </row>
    <row r="170" spans="1:9" ht="15.75">
      <c r="A170" s="63"/>
      <c r="B170" s="63"/>
      <c r="C170" s="63"/>
      <c r="D170" s="63"/>
      <c r="E170" s="26"/>
      <c r="F170" s="66"/>
      <c r="G170" s="66"/>
      <c r="H170" s="26"/>
      <c r="I170" s="26"/>
    </row>
    <row r="171" spans="1:9" ht="15.75">
      <c r="A171" s="68" t="s">
        <v>24</v>
      </c>
      <c r="B171" s="68"/>
      <c r="C171" s="68"/>
      <c r="D171" s="68"/>
      <c r="E171" s="24" t="s">
        <v>2</v>
      </c>
      <c r="F171" s="67" t="s">
        <v>3</v>
      </c>
      <c r="G171" s="67"/>
      <c r="H171" s="24" t="s">
        <v>5</v>
      </c>
      <c r="I171" s="24" t="s">
        <v>6</v>
      </c>
    </row>
    <row r="172" spans="1:9" ht="15.75">
      <c r="A172" s="74" t="s">
        <v>7</v>
      </c>
      <c r="B172" s="74"/>
      <c r="C172" s="74"/>
      <c r="D172" s="74"/>
      <c r="E172" s="26"/>
      <c r="F172" s="69">
        <v>305623</v>
      </c>
      <c r="G172" s="69"/>
      <c r="H172" s="25">
        <f>SUM(F172:G172)</f>
        <v>305623</v>
      </c>
      <c r="I172" s="28">
        <f>H172/1</f>
        <v>305623</v>
      </c>
    </row>
    <row r="173" spans="1:9" ht="15.75">
      <c r="A173" s="75" t="s">
        <v>23</v>
      </c>
      <c r="B173" s="75"/>
      <c r="C173" s="75"/>
      <c r="D173" s="75"/>
      <c r="E173" s="1">
        <v>44615</v>
      </c>
      <c r="F173" s="63">
        <v>316520</v>
      </c>
      <c r="G173" s="63"/>
      <c r="H173" s="13">
        <f>F173-F172</f>
        <v>10897</v>
      </c>
      <c r="I173" s="14">
        <f t="shared" ref="I173:I180" si="12">AVERAGE(F173:H173)</f>
        <v>163708.5</v>
      </c>
    </row>
    <row r="174" spans="1:9" ht="15.75">
      <c r="A174" s="75"/>
      <c r="B174" s="75"/>
      <c r="C174" s="75"/>
      <c r="D174" s="75"/>
      <c r="E174" s="1">
        <v>44689</v>
      </c>
      <c r="F174" s="63">
        <v>385218</v>
      </c>
      <c r="G174" s="63"/>
      <c r="H174" s="13">
        <f>SUM(F174-F173)</f>
        <v>68698</v>
      </c>
      <c r="I174" s="14">
        <f t="shared" si="12"/>
        <v>226958</v>
      </c>
    </row>
    <row r="175" spans="1:9" ht="15.75">
      <c r="A175" s="75"/>
      <c r="B175" s="75"/>
      <c r="C175" s="75"/>
      <c r="D175" s="75"/>
      <c r="E175" s="1">
        <v>44742</v>
      </c>
      <c r="F175" s="63">
        <v>440614</v>
      </c>
      <c r="G175" s="63"/>
      <c r="H175" s="13">
        <f t="shared" ref="H175:H177" si="13">SUM(F175-F174)</f>
        <v>55396</v>
      </c>
      <c r="I175" s="14">
        <f t="shared" si="12"/>
        <v>248005</v>
      </c>
    </row>
    <row r="176" spans="1:9" ht="15.75">
      <c r="A176" s="75"/>
      <c r="B176" s="75"/>
      <c r="C176" s="75"/>
      <c r="D176" s="75"/>
      <c r="E176" s="1">
        <v>44867</v>
      </c>
      <c r="F176" s="63">
        <v>536409</v>
      </c>
      <c r="G176" s="63"/>
      <c r="H176" s="13">
        <f t="shared" si="13"/>
        <v>95795</v>
      </c>
      <c r="I176" s="14">
        <f t="shared" si="12"/>
        <v>316102</v>
      </c>
    </row>
    <row r="177" spans="1:19" ht="15.75">
      <c r="A177" s="75"/>
      <c r="B177" s="75"/>
      <c r="C177" s="75"/>
      <c r="D177" s="75"/>
      <c r="E177" s="1">
        <v>44945</v>
      </c>
      <c r="F177" s="63">
        <v>614340</v>
      </c>
      <c r="G177" s="63"/>
      <c r="H177" s="13">
        <f t="shared" si="13"/>
        <v>77931</v>
      </c>
      <c r="I177" s="14">
        <f t="shared" si="12"/>
        <v>346135.5</v>
      </c>
    </row>
    <row r="178" spans="1:19" ht="15.75">
      <c r="A178" s="75"/>
      <c r="B178" s="75"/>
      <c r="C178" s="75"/>
      <c r="D178" s="75"/>
      <c r="E178" s="1">
        <v>45064</v>
      </c>
      <c r="F178" s="63">
        <v>730978</v>
      </c>
      <c r="G178" s="63"/>
      <c r="H178" s="13">
        <f t="shared" ref="H178:H180" si="14">SUM(F178-F177)</f>
        <v>116638</v>
      </c>
      <c r="I178" s="14">
        <f t="shared" si="12"/>
        <v>423808</v>
      </c>
    </row>
    <row r="179" spans="1:19" ht="15.75">
      <c r="A179" s="75"/>
      <c r="B179" s="75"/>
      <c r="C179" s="75"/>
      <c r="D179" s="75"/>
      <c r="E179" s="1">
        <v>45299</v>
      </c>
      <c r="F179" s="47">
        <v>926060</v>
      </c>
      <c r="G179" s="48"/>
      <c r="H179" s="13">
        <f t="shared" si="14"/>
        <v>195082</v>
      </c>
      <c r="I179" s="14">
        <f t="shared" si="12"/>
        <v>560571</v>
      </c>
    </row>
    <row r="180" spans="1:19" ht="15.75">
      <c r="A180" s="75"/>
      <c r="B180" s="75"/>
      <c r="C180" s="75"/>
      <c r="D180" s="75"/>
      <c r="E180" s="1">
        <v>45356</v>
      </c>
      <c r="F180" s="63">
        <v>1008560</v>
      </c>
      <c r="G180" s="63"/>
      <c r="H180" s="13">
        <f t="shared" si="14"/>
        <v>82500</v>
      </c>
      <c r="I180" s="14">
        <f t="shared" si="12"/>
        <v>545530</v>
      </c>
    </row>
    <row r="181" spans="1:19" ht="15.75">
      <c r="A181" s="75"/>
      <c r="B181" s="75"/>
      <c r="C181" s="75"/>
      <c r="D181" s="75"/>
      <c r="E181" s="1"/>
      <c r="F181" s="13"/>
      <c r="G181" s="13"/>
      <c r="H181" s="13"/>
      <c r="I181" s="30"/>
    </row>
    <row r="182" spans="1:19" ht="15.75">
      <c r="A182" s="75"/>
      <c r="B182" s="75"/>
      <c r="C182" s="75"/>
      <c r="D182" s="75"/>
      <c r="E182" s="1"/>
      <c r="F182" s="3"/>
      <c r="G182" s="17" t="s">
        <v>10</v>
      </c>
      <c r="H182" s="17">
        <f>H173+H174+H175+H176+H177</f>
        <v>308717</v>
      </c>
      <c r="I182" s="17"/>
    </row>
    <row r="183" spans="1:19" ht="15.75">
      <c r="A183" s="71" t="s">
        <v>25</v>
      </c>
      <c r="B183" s="71"/>
      <c r="C183" s="71"/>
      <c r="D183" s="71"/>
      <c r="E183" s="24" t="s">
        <v>2</v>
      </c>
      <c r="F183" s="24" t="s">
        <v>3</v>
      </c>
      <c r="G183" s="24" t="s">
        <v>4</v>
      </c>
      <c r="H183" s="24" t="s">
        <v>5</v>
      </c>
      <c r="I183" s="24" t="s">
        <v>6</v>
      </c>
      <c r="L183" s="18"/>
      <c r="M183" s="18" t="s">
        <v>26</v>
      </c>
      <c r="N183" s="18" t="s">
        <v>27</v>
      </c>
      <c r="O183" s="18" t="s">
        <v>28</v>
      </c>
      <c r="P183" s="18" t="s">
        <v>29</v>
      </c>
      <c r="R183" s="70" t="s">
        <v>30</v>
      </c>
      <c r="S183" s="70"/>
    </row>
    <row r="184" spans="1:19" ht="20.25" customHeight="1">
      <c r="A184" s="51" t="s">
        <v>31</v>
      </c>
      <c r="B184" s="52"/>
      <c r="C184" s="52"/>
      <c r="D184" s="53"/>
      <c r="E184" s="40">
        <v>45036</v>
      </c>
      <c r="F184" s="20">
        <v>20814</v>
      </c>
      <c r="G184" s="20">
        <v>2177</v>
      </c>
      <c r="H184" s="21">
        <f>SUM(F184:G184)</f>
        <v>22991</v>
      </c>
      <c r="I184" s="22">
        <f>H184/1</f>
        <v>22991</v>
      </c>
      <c r="J184" s="31">
        <f>(59.415+59.415+59.415+39.1)/H184</f>
        <v>9.453481797225001E-3</v>
      </c>
      <c r="L184" s="18">
        <f>59.415*(3+3+2)+39.1</f>
        <v>514.41999999999996</v>
      </c>
      <c r="M184" s="18">
        <f>+L184/42000</f>
        <v>1.2248095238095237E-2</v>
      </c>
      <c r="N184" s="18">
        <f>1.25/500</f>
        <v>2.5000000000000001E-3</v>
      </c>
      <c r="O184" s="18">
        <f>2000/500000</f>
        <v>4.0000000000000001E-3</v>
      </c>
      <c r="P184" s="18">
        <f>750/200000</f>
        <v>3.7499999999999999E-3</v>
      </c>
      <c r="R184" s="18" t="s">
        <v>32</v>
      </c>
      <c r="S184" s="18">
        <v>59.414999999999999</v>
      </c>
    </row>
    <row r="185" spans="1:19" ht="19.5" customHeight="1">
      <c r="A185" s="54"/>
      <c r="B185" s="55"/>
      <c r="C185" s="55"/>
      <c r="D185" s="56"/>
      <c r="E185" s="40">
        <v>45036</v>
      </c>
      <c r="F185" s="3">
        <v>28110</v>
      </c>
      <c r="G185" s="3">
        <v>2177</v>
      </c>
      <c r="H185" s="16">
        <f>SUM(F185:G185)</f>
        <v>30287</v>
      </c>
      <c r="I185" s="23">
        <f>(H184+H185)/2</f>
        <v>26639</v>
      </c>
      <c r="L185" s="18"/>
      <c r="M185" s="18"/>
      <c r="N185" s="18"/>
      <c r="O185" s="18"/>
      <c r="P185" s="18"/>
      <c r="R185" s="18" t="s">
        <v>23</v>
      </c>
      <c r="S185" s="18">
        <v>39.1</v>
      </c>
    </row>
    <row r="186" spans="1:19" ht="15.75" customHeight="1">
      <c r="A186" s="54"/>
      <c r="B186" s="55"/>
      <c r="C186" s="55"/>
      <c r="D186" s="56"/>
      <c r="E186" s="40">
        <v>45042</v>
      </c>
      <c r="F186" s="3">
        <v>36887</v>
      </c>
      <c r="G186" s="3">
        <v>2177</v>
      </c>
      <c r="H186" s="16">
        <f t="shared" ref="H186:H267" si="15">SUM(F186:G186)</f>
        <v>39064</v>
      </c>
      <c r="I186" s="23">
        <f>(H184+H185+H186)/3</f>
        <v>30780.666666666668</v>
      </c>
    </row>
    <row r="187" spans="1:19" ht="15.75" customHeight="1">
      <c r="A187" s="54"/>
      <c r="B187" s="55"/>
      <c r="C187" s="55"/>
      <c r="D187" s="56"/>
      <c r="E187" s="40">
        <v>45049</v>
      </c>
      <c r="F187" s="3">
        <v>46212</v>
      </c>
      <c r="G187" s="3">
        <v>2226</v>
      </c>
      <c r="H187" s="16">
        <f t="shared" si="15"/>
        <v>48438</v>
      </c>
      <c r="I187" s="23">
        <f>(H185+H186+H187+H188)/4</f>
        <v>48999.5</v>
      </c>
    </row>
    <row r="188" spans="1:19" ht="15.75" customHeight="1">
      <c r="A188" s="54"/>
      <c r="B188" s="55"/>
      <c r="C188" s="55"/>
      <c r="D188" s="56"/>
      <c r="E188" s="40">
        <v>45063</v>
      </c>
      <c r="F188" s="3">
        <v>75792</v>
      </c>
      <c r="G188" s="3">
        <v>2417</v>
      </c>
      <c r="H188" s="16">
        <f t="shared" si="15"/>
        <v>78209</v>
      </c>
      <c r="I188" s="23">
        <f>(H184+H185+H186+H187+H188)/5</f>
        <v>43797.8</v>
      </c>
    </row>
    <row r="189" spans="1:19" ht="15.75" customHeight="1">
      <c r="A189" s="54"/>
      <c r="B189" s="55"/>
      <c r="C189" s="55"/>
      <c r="D189" s="56"/>
      <c r="E189" s="40">
        <v>45064</v>
      </c>
      <c r="F189" s="3">
        <v>81456</v>
      </c>
      <c r="G189" s="3">
        <v>2477</v>
      </c>
      <c r="H189" s="16">
        <f t="shared" si="15"/>
        <v>83933</v>
      </c>
      <c r="I189" s="23">
        <f>(H184+H185+H186+H187+H188+H189)/6</f>
        <v>50487</v>
      </c>
    </row>
    <row r="190" spans="1:19" ht="15.75" customHeight="1">
      <c r="A190" s="54"/>
      <c r="B190" s="55"/>
      <c r="C190" s="55"/>
      <c r="D190" s="56"/>
      <c r="E190" s="40">
        <v>45064</v>
      </c>
      <c r="F190" s="3">
        <v>88962</v>
      </c>
      <c r="G190" s="3">
        <v>2477</v>
      </c>
      <c r="H190" s="16">
        <f t="shared" si="15"/>
        <v>91439</v>
      </c>
      <c r="I190" s="23">
        <f>(H184+H185+H186+H187+H188+H189+H190)/7</f>
        <v>56337.285714285717</v>
      </c>
    </row>
    <row r="191" spans="1:19" ht="15.75" customHeight="1">
      <c r="A191" s="54"/>
      <c r="B191" s="55"/>
      <c r="C191" s="55"/>
      <c r="D191" s="56"/>
      <c r="E191" s="40">
        <v>45067</v>
      </c>
      <c r="F191" s="3">
        <v>97687</v>
      </c>
      <c r="G191" s="3">
        <v>2477</v>
      </c>
      <c r="H191" s="16">
        <f t="shared" si="15"/>
        <v>100164</v>
      </c>
      <c r="I191" s="23">
        <f>(H184+H185+H186+H187+H188+H189+H190+H191)/8</f>
        <v>61815.625</v>
      </c>
    </row>
    <row r="192" spans="1:19" ht="15.75" customHeight="1">
      <c r="A192" s="54"/>
      <c r="B192" s="55"/>
      <c r="C192" s="55"/>
      <c r="D192" s="56"/>
      <c r="E192" s="40">
        <v>45134</v>
      </c>
      <c r="F192" s="3">
        <v>148867</v>
      </c>
      <c r="G192" s="3">
        <v>6019</v>
      </c>
      <c r="H192" s="16">
        <f t="shared" si="15"/>
        <v>154886</v>
      </c>
      <c r="I192" s="23">
        <f>(H184+H185+H186+H187+H188+H189+H190+H191+H192)/9</f>
        <v>72156.777777777781</v>
      </c>
    </row>
    <row r="193" spans="1:9" ht="15.75" customHeight="1">
      <c r="A193" s="54"/>
      <c r="B193" s="55"/>
      <c r="C193" s="55"/>
      <c r="D193" s="56"/>
      <c r="E193" s="40">
        <v>45154</v>
      </c>
      <c r="F193" s="3">
        <v>161113</v>
      </c>
      <c r="G193" s="3">
        <v>6040</v>
      </c>
      <c r="H193" s="16">
        <f t="shared" si="15"/>
        <v>167153</v>
      </c>
      <c r="I193" s="23">
        <f>(H184+H185+H186+H187+H188+H189+H190+H191+H192+H193)/10</f>
        <v>81656.399999999994</v>
      </c>
    </row>
    <row r="194" spans="1:9" ht="15.75" customHeight="1">
      <c r="A194" s="54"/>
      <c r="B194" s="55"/>
      <c r="C194" s="55"/>
      <c r="D194" s="56"/>
      <c r="E194" s="40">
        <v>45158</v>
      </c>
      <c r="F194" s="3">
        <v>177075</v>
      </c>
      <c r="G194" s="3">
        <v>6040</v>
      </c>
      <c r="H194" s="16">
        <f t="shared" si="15"/>
        <v>183115</v>
      </c>
      <c r="I194" s="23">
        <f>(H184+H185+H186+H187+H188+H189+H190+H191+H192+H193+H194)/11</f>
        <v>90879.909090909088</v>
      </c>
    </row>
    <row r="195" spans="1:9" ht="15.75" customHeight="1">
      <c r="A195" s="54"/>
      <c r="B195" s="55"/>
      <c r="C195" s="55"/>
      <c r="D195" s="56"/>
      <c r="E195" s="40">
        <v>45164</v>
      </c>
      <c r="F195" s="3">
        <v>194099</v>
      </c>
      <c r="G195" s="3">
        <v>6461</v>
      </c>
      <c r="H195" s="16">
        <f t="shared" si="15"/>
        <v>200560</v>
      </c>
      <c r="I195" s="23">
        <f>(H184+H185+H186+H187+H188+H189+H190+H191+H192+H193+H194+H195)/12</f>
        <v>100019.91666666667</v>
      </c>
    </row>
    <row r="196" spans="1:9" ht="15.75" customHeight="1">
      <c r="A196" s="54"/>
      <c r="B196" s="55"/>
      <c r="C196" s="55"/>
      <c r="D196" s="56"/>
      <c r="E196" s="40">
        <v>45169</v>
      </c>
      <c r="F196" s="3">
        <v>217656</v>
      </c>
      <c r="G196" s="3">
        <v>6695</v>
      </c>
      <c r="H196" s="16">
        <f t="shared" si="15"/>
        <v>224351</v>
      </c>
      <c r="I196" s="23">
        <f>(H184+H185+H186+H187+H188+H189+H190+H191+H192+H193+H194+H195+H196)/13</f>
        <v>109583.84615384616</v>
      </c>
    </row>
    <row r="197" spans="1:9" ht="15.75" customHeight="1">
      <c r="A197" s="54"/>
      <c r="B197" s="55"/>
      <c r="C197" s="55"/>
      <c r="D197" s="56"/>
      <c r="E197" s="40">
        <v>45180</v>
      </c>
      <c r="F197" s="3">
        <v>235501</v>
      </c>
      <c r="G197" s="3">
        <v>6953</v>
      </c>
      <c r="H197" s="16">
        <f t="shared" si="15"/>
        <v>242454</v>
      </c>
      <c r="I197" s="23">
        <f>(H184+H185+H186+H187+H188+H189+H190+H191+H192+H193+H194+H195+H196+H197)/14</f>
        <v>119074.57142857143</v>
      </c>
    </row>
    <row r="198" spans="1:9" ht="15.75" customHeight="1">
      <c r="A198" s="54"/>
      <c r="B198" s="55"/>
      <c r="C198" s="55"/>
      <c r="D198" s="56"/>
      <c r="E198" s="40">
        <v>45182</v>
      </c>
      <c r="F198" s="3">
        <v>277735</v>
      </c>
      <c r="G198" s="3">
        <v>6958</v>
      </c>
      <c r="H198" s="16">
        <f t="shared" si="15"/>
        <v>284693</v>
      </c>
      <c r="I198" s="23">
        <f>(H184+H185+H186+H187+H188+H189+H190+H191+H192+H193+H194+H195+H196+H197+H198)/15</f>
        <v>130115.8</v>
      </c>
    </row>
    <row r="199" spans="1:9" ht="15.75" customHeight="1">
      <c r="A199" s="54"/>
      <c r="B199" s="55"/>
      <c r="C199" s="55"/>
      <c r="D199" s="56"/>
      <c r="E199" s="40">
        <v>45216</v>
      </c>
      <c r="F199" s="3">
        <v>331123</v>
      </c>
      <c r="G199" s="3">
        <v>7321</v>
      </c>
      <c r="H199" s="16">
        <f t="shared" si="15"/>
        <v>338444</v>
      </c>
      <c r="I199" s="23">
        <f>(H184+H185+H186+H187+H188+H189+H190+H191+H192+H193+H194+H195+H196+H197+H198+H199)/16</f>
        <v>143136.3125</v>
      </c>
    </row>
    <row r="200" spans="1:9" ht="15.75" customHeight="1">
      <c r="A200" s="54"/>
      <c r="B200" s="55"/>
      <c r="C200" s="55"/>
      <c r="D200" s="56"/>
      <c r="E200" s="40">
        <v>45229</v>
      </c>
      <c r="F200" s="3">
        <v>346130</v>
      </c>
      <c r="G200" s="3">
        <v>7629</v>
      </c>
      <c r="H200" s="16">
        <f t="shared" si="15"/>
        <v>353759</v>
      </c>
      <c r="I200" s="23">
        <f>(H184+H185+H186+H187+H188+H189+H190+H191+H192+H193+H194+H195+H196+H197+H198+H199+H200)/17</f>
        <v>155525.88235294117</v>
      </c>
    </row>
    <row r="201" spans="1:9" ht="15.75" customHeight="1">
      <c r="A201" s="54"/>
      <c r="B201" s="55"/>
      <c r="C201" s="55"/>
      <c r="D201" s="56"/>
      <c r="E201" s="40">
        <v>45237</v>
      </c>
      <c r="F201" s="3">
        <v>362927</v>
      </c>
      <c r="G201" s="3">
        <v>7984</v>
      </c>
      <c r="H201" s="16">
        <f t="shared" si="15"/>
        <v>370911</v>
      </c>
      <c r="I201" s="23">
        <f>(H184+H185+H186+H187+H188+H189+H190+H191+H192+H193+H194+H195+H196+H197+H198+H199+H200+H201)/18</f>
        <v>167491.72222222222</v>
      </c>
    </row>
    <row r="202" spans="1:9" ht="15.75" customHeight="1">
      <c r="A202" s="54"/>
      <c r="B202" s="55"/>
      <c r="C202" s="55"/>
      <c r="D202" s="56"/>
      <c r="E202" s="40">
        <v>45264</v>
      </c>
      <c r="F202" s="3">
        <v>385940</v>
      </c>
      <c r="G202" s="3">
        <v>8038</v>
      </c>
      <c r="H202" s="16">
        <f t="shared" si="15"/>
        <v>393978</v>
      </c>
      <c r="I202" s="23">
        <f>(H184+H185+H186+H187+H188+H189+H190+H191+H192+H193+H194+H195+H196+H197+H198+H199+H200+H201+H202)/19</f>
        <v>179412.05263157896</v>
      </c>
    </row>
    <row r="203" spans="1:9" ht="15.75" customHeight="1">
      <c r="A203" s="54"/>
      <c r="B203" s="55"/>
      <c r="C203" s="55"/>
      <c r="D203" s="56"/>
      <c r="E203" s="40">
        <v>45299</v>
      </c>
      <c r="F203" s="3">
        <v>403499</v>
      </c>
      <c r="G203" s="3">
        <v>8271</v>
      </c>
      <c r="H203" s="16">
        <f t="shared" si="15"/>
        <v>411770</v>
      </c>
      <c r="I203" s="23">
        <f>(H184+H185+H186+H187+H188+H189+H190+H191+H192+H193+H194+H195+H196+H197+H198+H199+H200+H201+H202+H203)/20</f>
        <v>191029.95</v>
      </c>
    </row>
    <row r="204" spans="1:9" ht="15.75" customHeight="1">
      <c r="A204" s="54"/>
      <c r="B204" s="55"/>
      <c r="C204" s="55"/>
      <c r="D204" s="56"/>
      <c r="E204" s="40">
        <v>45312</v>
      </c>
      <c r="F204" s="3">
        <v>429051</v>
      </c>
      <c r="G204" s="3">
        <v>8294</v>
      </c>
      <c r="H204" s="16">
        <f t="shared" si="15"/>
        <v>437345</v>
      </c>
      <c r="I204" s="23">
        <f>(H184+H185+H186+H187+H188+H189+H190+H191+H192+H193+H194+H195+H196+H197+H198+H199+H200+H201+H202+H203+H204)/21</f>
        <v>202759.23809523811</v>
      </c>
    </row>
    <row r="205" spans="1:9" ht="15.75" customHeight="1">
      <c r="A205" s="54"/>
      <c r="B205" s="55"/>
      <c r="C205" s="55"/>
      <c r="D205" s="56"/>
      <c r="E205" s="40">
        <v>45315</v>
      </c>
      <c r="F205" s="3">
        <v>459004</v>
      </c>
      <c r="G205" s="3">
        <v>8620</v>
      </c>
      <c r="H205" s="16">
        <f t="shared" si="15"/>
        <v>467624</v>
      </c>
      <c r="I205" s="23">
        <f>(H184+H185+H186+H187+H188+H189+H190+H191+H192+H193+H194+H195+H196+H197+H198+H199+H200+H201+H202+H203+H204+H205)/22</f>
        <v>214798.54545454544</v>
      </c>
    </row>
    <row r="206" spans="1:9" ht="15.75" customHeight="1">
      <c r="A206" s="54"/>
      <c r="B206" s="55"/>
      <c r="C206" s="55"/>
      <c r="D206" s="56"/>
      <c r="E206" s="40">
        <v>45323</v>
      </c>
      <c r="F206" s="3">
        <v>483821</v>
      </c>
      <c r="G206" s="3">
        <v>8740</v>
      </c>
      <c r="H206" s="16">
        <f t="shared" si="15"/>
        <v>492561</v>
      </c>
      <c r="I206" s="23">
        <f>(H184+H185+H186+H187+H188+H189+H190+H191+H192+H193+H194+H195+H196+H197+H198+H199+H200+H201+H202+H203+H204+H205+H206)/23</f>
        <v>226875.17391304349</v>
      </c>
    </row>
    <row r="207" spans="1:9" ht="15.75" customHeight="1">
      <c r="A207" s="54"/>
      <c r="B207" s="55"/>
      <c r="C207" s="55"/>
      <c r="D207" s="56"/>
      <c r="E207" s="40">
        <v>45325</v>
      </c>
      <c r="F207" s="3">
        <v>499416</v>
      </c>
      <c r="G207" s="3">
        <v>8754</v>
      </c>
      <c r="H207" s="16">
        <f t="shared" si="15"/>
        <v>508170</v>
      </c>
      <c r="I207" s="23">
        <f>(H184+H185+H186+H187+H188+H189+H190+H191+H192+H193+H194+H195+H196+H197+H198+H199+H200+H201+H202+H203+H204+H205+H206+H207)/24</f>
        <v>238595.79166666666</v>
      </c>
    </row>
    <row r="208" spans="1:9" ht="15.75" customHeight="1">
      <c r="A208" s="54"/>
      <c r="B208" s="55"/>
      <c r="C208" s="55"/>
      <c r="D208" s="56"/>
      <c r="E208" s="40">
        <v>45333</v>
      </c>
      <c r="F208" s="3">
        <v>524407</v>
      </c>
      <c r="G208" s="3">
        <v>8970</v>
      </c>
      <c r="H208" s="16">
        <f t="shared" si="15"/>
        <v>533377</v>
      </c>
      <c r="I208" s="23">
        <f>(H184+H185+H186+H187+H188+H189+H190+H191+H192+H193+H194+H195+H196+H197+H198+H199+H200+H201+H202+H203+H204+H205+H206+H207+H208)/25</f>
        <v>250387.04</v>
      </c>
    </row>
    <row r="209" spans="1:9" ht="15.75" customHeight="1">
      <c r="A209" s="54"/>
      <c r="B209" s="55"/>
      <c r="C209" s="55"/>
      <c r="D209" s="56"/>
      <c r="E209" s="40">
        <v>45354</v>
      </c>
      <c r="F209" s="3">
        <v>538212</v>
      </c>
      <c r="G209" s="3">
        <v>9352</v>
      </c>
      <c r="H209" s="16">
        <f t="shared" si="15"/>
        <v>547564</v>
      </c>
      <c r="I209" s="23">
        <f>(H184+H185+H186+H187+H188+H189+H190+H191+H192+H193+H194+H195+H196+H197+H198+H199+H200+H201+H202+H203+H204+H205+H206+H207+H208+H209)/26</f>
        <v>261816.92307692306</v>
      </c>
    </row>
    <row r="210" spans="1:9" ht="15.75" customHeight="1">
      <c r="A210" s="54"/>
      <c r="B210" s="55"/>
      <c r="C210" s="55"/>
      <c r="D210" s="56"/>
      <c r="E210" s="40">
        <v>45369</v>
      </c>
      <c r="F210" s="3">
        <v>549269</v>
      </c>
      <c r="G210" s="3">
        <v>9363</v>
      </c>
      <c r="H210" s="16">
        <f t="shared" si="15"/>
        <v>558632</v>
      </c>
      <c r="I210" s="23">
        <f>(H184+H185+H186+H187+H188+H189+H190+H191+H192+H193+H194+H195+H196+H197+H198+H199+H200+H201+H202+H203+H204+H205+H206+H207+H208+H209+H210)/27</f>
        <v>272810.0740740741</v>
      </c>
    </row>
    <row r="211" spans="1:9" ht="15.75" customHeight="1">
      <c r="A211" s="54"/>
      <c r="B211" s="55"/>
      <c r="C211" s="55"/>
      <c r="D211" s="56"/>
      <c r="E211" s="40">
        <v>45382</v>
      </c>
      <c r="F211" s="3">
        <v>559236</v>
      </c>
      <c r="G211" s="3">
        <v>10797</v>
      </c>
      <c r="H211" s="16">
        <f t="shared" si="15"/>
        <v>570033</v>
      </c>
      <c r="I211" s="23">
        <f>(H184+H185+H186+H187+H188+H189+H190+H191+H192+H193+H194+H195+H196+H197+H198+H199+H200+H201+H202+H203+H204+H205+H206+H207+H208+H209+H210+H211)/28</f>
        <v>283425.17857142858</v>
      </c>
    </row>
    <row r="212" spans="1:9" ht="15.75" customHeight="1">
      <c r="A212" s="54"/>
      <c r="B212" s="55"/>
      <c r="C212" s="55"/>
      <c r="D212" s="56"/>
      <c r="E212" s="40">
        <v>45396</v>
      </c>
      <c r="F212" s="3">
        <v>568697</v>
      </c>
      <c r="G212" s="3">
        <v>10840</v>
      </c>
      <c r="H212" s="16">
        <f t="shared" si="15"/>
        <v>579537</v>
      </c>
      <c r="I212" s="23">
        <f>(H184+H185+H186+H187+H188+H189+H190+H191+H192+H193+H194+H195+H196+H197+H198+H199+H200+H201+H202+H203+H204+H205+H206+H207+H208+H209+H210+H211+H212)/29</f>
        <v>293635.93103448278</v>
      </c>
    </row>
    <row r="213" spans="1:9" ht="15.75" customHeight="1">
      <c r="A213" s="54"/>
      <c r="B213" s="55"/>
      <c r="C213" s="55"/>
      <c r="D213" s="56"/>
      <c r="E213" s="40">
        <v>45398</v>
      </c>
      <c r="F213" s="3">
        <v>577767</v>
      </c>
      <c r="G213" s="3">
        <v>10841</v>
      </c>
      <c r="H213" s="16">
        <f t="shared" si="15"/>
        <v>588608</v>
      </c>
      <c r="I213" s="23">
        <f>(H184+H185+H186+H187+H188+H189+H190+H191+H192+H193+H194+H195+H196+H197+H198+H199+H200+H201+H202+H203+H204+H205+H206+H207+H208+H209+H210+H211+H212+H213)/30</f>
        <v>303468.33333333331</v>
      </c>
    </row>
    <row r="214" spans="1:9" ht="15.75" customHeight="1">
      <c r="A214" s="54"/>
      <c r="B214" s="55"/>
      <c r="C214" s="55"/>
      <c r="D214" s="56"/>
      <c r="E214" s="40">
        <v>45404</v>
      </c>
      <c r="F214" s="3">
        <v>587284</v>
      </c>
      <c r="G214" s="3">
        <v>11023</v>
      </c>
      <c r="H214" s="16">
        <f t="shared" ref="H214" si="16">SUM(F214:G214)</f>
        <v>598307</v>
      </c>
      <c r="I214" s="23">
        <f>(H184+H185+H186+H187+H188+H189+H190+H191+H192+H193+H194+H195+H196+H197+H198+H199+H200+H201+H202+H203+H204+H205+H206+H207+H208+H209+H210+H211+H212+H213+H214)/31</f>
        <v>312979.25806451612</v>
      </c>
    </row>
    <row r="215" spans="1:9" ht="15.75" customHeight="1">
      <c r="A215" s="54"/>
      <c r="B215" s="55"/>
      <c r="C215" s="55"/>
      <c r="D215" s="56"/>
      <c r="E215" s="40">
        <v>45406</v>
      </c>
      <c r="F215" s="3">
        <v>595944</v>
      </c>
      <c r="G215" s="3">
        <v>11026</v>
      </c>
      <c r="H215" s="16">
        <f t="shared" ref="H215:H216" si="17">SUM(F215:G215)</f>
        <v>606970</v>
      </c>
      <c r="I215" s="23">
        <f>(H184+H185+H186+H187+H188+H189+H190+H191+H192+H193+H194+H195+H196+H197+H198+H199+H200+H201+H202+H203+H204+H205+H206+H207+H208+H209+H210+H211+H212+H213+H214+H215)/32</f>
        <v>322166.46875</v>
      </c>
    </row>
    <row r="216" spans="1:9" ht="15.75" customHeight="1">
      <c r="A216" s="54"/>
      <c r="B216" s="55"/>
      <c r="C216" s="55"/>
      <c r="D216" s="56"/>
      <c r="E216" s="40">
        <v>45417</v>
      </c>
      <c r="F216" s="3">
        <v>606635</v>
      </c>
      <c r="G216" s="3">
        <v>11083</v>
      </c>
      <c r="H216" s="16">
        <f t="shared" si="17"/>
        <v>617718</v>
      </c>
      <c r="I216" s="23">
        <f>(H184+H185+H186+H187+H188+H189+H190+H191+H192+H193+H194+H195+H196+H197+H198+H199+H200+H201+H202+H203+H204+H205+H206+H207+H208+H209+H210+H211+H212+H213+H214+H215+H216)/33</f>
        <v>331122.57575757575</v>
      </c>
    </row>
    <row r="217" spans="1:9" ht="15.75" customHeight="1">
      <c r="A217" s="54"/>
      <c r="B217" s="55"/>
      <c r="C217" s="55"/>
      <c r="D217" s="56"/>
      <c r="E217" s="40">
        <v>45435</v>
      </c>
      <c r="F217" s="3">
        <v>617511</v>
      </c>
      <c r="G217" s="3">
        <v>11355</v>
      </c>
      <c r="H217" s="16">
        <f t="shared" ref="H217" si="18">SUM(F217:G217)</f>
        <v>628866</v>
      </c>
      <c r="I217" s="23">
        <f>(H184+H185+H186+H187+H188+H189+H190+H191+H192+H193+H194+H195+H196+H197+H198+H199+H200+H201+H202+H203+H204+H205+H206+H207+H208+H209+H210+H211+H212+H213+H214+H215+H216+H217)/33</f>
        <v>350179.12121212122</v>
      </c>
    </row>
    <row r="218" spans="1:9" ht="15.75" customHeight="1">
      <c r="A218" s="54"/>
      <c r="B218" s="55"/>
      <c r="C218" s="55"/>
      <c r="D218" s="56"/>
      <c r="E218" s="40">
        <v>45438</v>
      </c>
      <c r="F218" s="3">
        <v>626369</v>
      </c>
      <c r="G218" s="3">
        <v>11488</v>
      </c>
      <c r="H218" s="16">
        <f t="shared" ref="H218" si="19">SUM(F218:G218)</f>
        <v>637857</v>
      </c>
      <c r="I218" s="23">
        <f>(H184+H185+H186+H187+H188+H189+H190+H191+H192+H193+H194+H195+H196+H197+H198+H199+H200+H201+H202+H203+H204+H205+H206+H207+H208+H209+H210+H211+H212+H213+H214+H215+H216+H217+H218)/34</f>
        <v>358640.23529411765</v>
      </c>
    </row>
    <row r="219" spans="1:9" ht="15.75" customHeight="1">
      <c r="A219" s="54"/>
      <c r="B219" s="55"/>
      <c r="C219" s="55"/>
      <c r="D219" s="56"/>
      <c r="E219" s="40">
        <v>45446</v>
      </c>
      <c r="F219" s="3">
        <v>643366</v>
      </c>
      <c r="G219" s="3">
        <v>11628</v>
      </c>
      <c r="H219" s="16">
        <f t="shared" ref="H219" si="20">SUM(F219:G219)</f>
        <v>654994</v>
      </c>
      <c r="I219" s="23">
        <f>(H184+H185+H186+H187+H188+H189+H190+H191+H192+H193+H194+H195+H196+H197+H198+H199+H200+H201+H202+H203+H204+H205+H206+H207+H208+H209+H210+H211+H212+H213+H214+H215+H216+H217+H218+H219)/35</f>
        <v>367107.48571428569</v>
      </c>
    </row>
    <row r="220" spans="1:9" ht="15.75" customHeight="1">
      <c r="A220" s="54"/>
      <c r="B220" s="55"/>
      <c r="C220" s="55"/>
      <c r="D220" s="56"/>
      <c r="E220" s="40">
        <v>45447</v>
      </c>
      <c r="F220" s="3">
        <v>651614</v>
      </c>
      <c r="G220" s="3">
        <v>11628</v>
      </c>
      <c r="H220" s="16">
        <f t="shared" ref="H220" si="21">SUM(F220:G220)</f>
        <v>663242</v>
      </c>
      <c r="I220" s="23">
        <f>(H184+H185+H186+H187+H188+H189+H190+H191+H192+H193+H194+H195+H196+H197+H198+H199+H200+H201+H202+H203+H204+H205+H206+H207+H208+H209+H210+H211+H212+H213+H214+H215+H216+H217+H218+H219+H220)/36</f>
        <v>375333.44444444444</v>
      </c>
    </row>
    <row r="221" spans="1:9" ht="15.75" customHeight="1">
      <c r="A221" s="54"/>
      <c r="B221" s="55"/>
      <c r="C221" s="55"/>
      <c r="D221" s="56"/>
      <c r="E221" s="40">
        <v>45447</v>
      </c>
      <c r="F221" s="3">
        <v>659626</v>
      </c>
      <c r="G221" s="3">
        <v>11628</v>
      </c>
      <c r="H221" s="16">
        <f t="shared" ref="H221:H222" si="22">SUM(F221:G221)</f>
        <v>671254</v>
      </c>
      <c r="I221" s="23">
        <f>(H184+H185+H186+H187+H188+H189+H190+H191+H192+H193+H194+H195+H196+H197+H198+H199+H200+H201+H202+H203+H204+H205+H206+H207+H208+H209+H210+H211+H212+H213+H214+H215+H216+H217+H218+H219+H220+H221)/37</f>
        <v>383331.29729729728</v>
      </c>
    </row>
    <row r="222" spans="1:9" ht="15.75" customHeight="1">
      <c r="A222" s="54"/>
      <c r="B222" s="55"/>
      <c r="C222" s="55"/>
      <c r="D222" s="56"/>
      <c r="E222" s="40">
        <v>45462</v>
      </c>
      <c r="F222" s="3">
        <v>669150</v>
      </c>
      <c r="G222" s="3">
        <v>11667</v>
      </c>
      <c r="H222" s="16">
        <f t="shared" si="22"/>
        <v>680817</v>
      </c>
      <c r="I222" s="23">
        <f>(H184+H185+H186+H187+H188+H189+H190+H191+H192+H193+H194+H195+H196+H197+H198+H199+H200+H201+H202+H203+H204+H205+H206+H207+H208+H209+H210+H211+H212+H213+H214+H215+H216+H217+H218+H219+H220+H221+H222)/38</f>
        <v>391159.86842105264</v>
      </c>
    </row>
    <row r="223" spans="1:9" ht="15.75" customHeight="1">
      <c r="A223" s="54"/>
      <c r="B223" s="55"/>
      <c r="C223" s="55"/>
      <c r="D223" s="56"/>
      <c r="E223" s="40">
        <v>45475</v>
      </c>
      <c r="F223" s="3">
        <v>708398</v>
      </c>
      <c r="G223" s="3">
        <v>11679</v>
      </c>
      <c r="H223" s="16">
        <f t="shared" ref="H223" si="23">SUM(F223:G223)</f>
        <v>720077</v>
      </c>
      <c r="I223" s="23">
        <f>(H185+H186+H187+H188+H189+H190+H191+H192+H193+H194+H195+H196+H197+H198+H199+H200+H201+H202+H203+H204+H205+H206+H207+H208+H209+H210+H211+H212+H213+H214+H215+H216+H217+H218+H219+H220+H221+H222+H223)/38</f>
        <v>409504.23684210528</v>
      </c>
    </row>
    <row r="224" spans="1:9" ht="15.75" customHeight="1">
      <c r="A224" s="57"/>
      <c r="B224" s="58"/>
      <c r="C224" s="58"/>
      <c r="D224" s="59"/>
      <c r="E224" s="40"/>
      <c r="F224" s="3"/>
      <c r="G224" s="3"/>
      <c r="H224" s="16">
        <f t="shared" si="15"/>
        <v>0</v>
      </c>
      <c r="I224" s="23"/>
    </row>
    <row r="225" spans="1:9" ht="15.75" customHeight="1">
      <c r="A225" s="52" t="s">
        <v>33</v>
      </c>
      <c r="B225" s="52"/>
      <c r="C225" s="52"/>
      <c r="D225" s="52"/>
      <c r="E225" s="40">
        <v>45036</v>
      </c>
      <c r="F225" s="20">
        <v>20814</v>
      </c>
      <c r="G225" s="20">
        <v>2177</v>
      </c>
      <c r="H225" s="16">
        <f t="shared" si="15"/>
        <v>22991</v>
      </c>
      <c r="I225" s="22">
        <f>H225/1</f>
        <v>22991</v>
      </c>
    </row>
    <row r="226" spans="1:9" ht="15.75" customHeight="1">
      <c r="A226" s="55"/>
      <c r="B226" s="55"/>
      <c r="C226" s="55"/>
      <c r="D226" s="55"/>
      <c r="E226" s="40">
        <v>45042</v>
      </c>
      <c r="F226" s="3">
        <v>30230</v>
      </c>
      <c r="G226" s="3">
        <v>2177</v>
      </c>
      <c r="H226" s="16">
        <f t="shared" si="15"/>
        <v>32407</v>
      </c>
      <c r="I226" s="22">
        <f>(H225+H226)/2</f>
        <v>27699</v>
      </c>
    </row>
    <row r="227" spans="1:9" ht="15.75" customHeight="1">
      <c r="A227" s="55"/>
      <c r="B227" s="55"/>
      <c r="C227" s="55"/>
      <c r="D227" s="55"/>
      <c r="E227" s="40">
        <v>45048</v>
      </c>
      <c r="F227" s="3">
        <v>41959</v>
      </c>
      <c r="G227" s="3">
        <v>2226</v>
      </c>
      <c r="H227" s="16">
        <f t="shared" si="15"/>
        <v>44185</v>
      </c>
      <c r="I227" s="22">
        <f>(H225+H226+H227)/3</f>
        <v>33194.333333333336</v>
      </c>
    </row>
    <row r="228" spans="1:9" ht="15.75" customHeight="1">
      <c r="A228" s="55"/>
      <c r="B228" s="55"/>
      <c r="C228" s="55"/>
      <c r="D228" s="55"/>
      <c r="E228" s="40">
        <v>45049</v>
      </c>
      <c r="F228" s="3">
        <v>51609</v>
      </c>
      <c r="G228" s="3">
        <v>2359</v>
      </c>
      <c r="H228" s="16">
        <f t="shared" si="15"/>
        <v>53968</v>
      </c>
      <c r="I228" s="22">
        <f>(H225+H226+H227+H228)/4</f>
        <v>38387.75</v>
      </c>
    </row>
    <row r="229" spans="1:9" ht="15.75" customHeight="1">
      <c r="A229" s="55"/>
      <c r="B229" s="55"/>
      <c r="C229" s="55"/>
      <c r="D229" s="55"/>
      <c r="E229" s="40">
        <v>45062</v>
      </c>
      <c r="F229" s="3">
        <v>63281</v>
      </c>
      <c r="G229" s="3">
        <v>2417</v>
      </c>
      <c r="H229" s="16">
        <f t="shared" si="15"/>
        <v>65698</v>
      </c>
      <c r="I229" s="22">
        <f t="shared" ref="I227:I258" si="24">(H228+H229)/2</f>
        <v>59833</v>
      </c>
    </row>
    <row r="230" spans="1:9" ht="15.75" customHeight="1">
      <c r="A230" s="55"/>
      <c r="B230" s="55"/>
      <c r="C230" s="55"/>
      <c r="D230" s="55"/>
      <c r="E230" s="40">
        <v>45063</v>
      </c>
      <c r="F230" s="3">
        <v>75386</v>
      </c>
      <c r="G230" s="3">
        <v>2417</v>
      </c>
      <c r="H230" s="16">
        <f t="shared" si="15"/>
        <v>77803</v>
      </c>
      <c r="I230" s="22">
        <f t="shared" si="24"/>
        <v>71750.5</v>
      </c>
    </row>
    <row r="231" spans="1:9" ht="15.75" customHeight="1">
      <c r="A231" s="55"/>
      <c r="B231" s="55"/>
      <c r="C231" s="55"/>
      <c r="D231" s="55"/>
      <c r="E231" s="40">
        <v>45064</v>
      </c>
      <c r="F231" s="3">
        <v>86959</v>
      </c>
      <c r="G231" s="3">
        <v>2477</v>
      </c>
      <c r="H231" s="16">
        <f t="shared" si="15"/>
        <v>89436</v>
      </c>
      <c r="I231" s="22">
        <f t="shared" si="24"/>
        <v>83619.5</v>
      </c>
    </row>
    <row r="232" spans="1:9" ht="15.75" customHeight="1">
      <c r="A232" s="55"/>
      <c r="B232" s="55"/>
      <c r="C232" s="55"/>
      <c r="D232" s="55"/>
      <c r="E232" s="40">
        <v>45089</v>
      </c>
      <c r="F232" s="3">
        <v>99090</v>
      </c>
      <c r="G232" s="3">
        <v>2629</v>
      </c>
      <c r="H232" s="16">
        <f t="shared" si="15"/>
        <v>101719</v>
      </c>
      <c r="I232" s="22">
        <f t="shared" si="24"/>
        <v>95577.5</v>
      </c>
    </row>
    <row r="233" spans="1:9" ht="15.75" customHeight="1">
      <c r="A233" s="55"/>
      <c r="B233" s="55"/>
      <c r="C233" s="55"/>
      <c r="D233" s="55"/>
      <c r="E233" s="40">
        <v>45132</v>
      </c>
      <c r="F233" s="3">
        <v>137107</v>
      </c>
      <c r="G233" s="3">
        <v>6019</v>
      </c>
      <c r="H233" s="16">
        <f t="shared" si="15"/>
        <v>143126</v>
      </c>
      <c r="I233" s="22">
        <f t="shared" si="24"/>
        <v>122422.5</v>
      </c>
    </row>
    <row r="234" spans="1:9" ht="15.75" customHeight="1">
      <c r="A234" s="55"/>
      <c r="B234" s="55"/>
      <c r="C234" s="55"/>
      <c r="D234" s="55"/>
      <c r="E234" s="40">
        <v>45147</v>
      </c>
      <c r="F234" s="3">
        <v>153685</v>
      </c>
      <c r="G234" s="3">
        <v>6032</v>
      </c>
      <c r="H234" s="16">
        <f t="shared" si="15"/>
        <v>159717</v>
      </c>
      <c r="I234" s="22">
        <f t="shared" si="24"/>
        <v>151421.5</v>
      </c>
    </row>
    <row r="235" spans="1:9" ht="15.75" customHeight="1">
      <c r="A235" s="55"/>
      <c r="B235" s="55"/>
      <c r="C235" s="55"/>
      <c r="D235" s="55"/>
      <c r="E235" s="40">
        <v>45155</v>
      </c>
      <c r="F235" s="3">
        <v>166600</v>
      </c>
      <c r="G235" s="3">
        <v>6040</v>
      </c>
      <c r="H235" s="16">
        <f t="shared" si="15"/>
        <v>172640</v>
      </c>
      <c r="I235" s="22">
        <f t="shared" si="24"/>
        <v>166178.5</v>
      </c>
    </row>
    <row r="236" spans="1:9" ht="15.75" customHeight="1">
      <c r="A236" s="55"/>
      <c r="B236" s="55"/>
      <c r="C236" s="55"/>
      <c r="D236" s="55"/>
      <c r="E236" s="40">
        <v>45161</v>
      </c>
      <c r="F236" s="3">
        <v>187587</v>
      </c>
      <c r="G236" s="3">
        <v>6400</v>
      </c>
      <c r="H236" s="16">
        <f t="shared" si="15"/>
        <v>193987</v>
      </c>
      <c r="I236" s="22">
        <f t="shared" si="24"/>
        <v>183313.5</v>
      </c>
    </row>
    <row r="237" spans="1:9" ht="15.75" customHeight="1">
      <c r="A237" s="55"/>
      <c r="B237" s="55"/>
      <c r="C237" s="55"/>
      <c r="D237" s="55"/>
      <c r="E237" s="40">
        <v>45167</v>
      </c>
      <c r="F237" s="3">
        <v>210636</v>
      </c>
      <c r="G237" s="3">
        <v>6695</v>
      </c>
      <c r="H237" s="16">
        <f t="shared" si="15"/>
        <v>217331</v>
      </c>
      <c r="I237" s="21">
        <f>AVERAGE(F237:H237)</f>
        <v>144887.33333333334</v>
      </c>
    </row>
    <row r="238" spans="1:9" ht="15.75" customHeight="1">
      <c r="A238" s="55"/>
      <c r="B238" s="55"/>
      <c r="C238" s="55"/>
      <c r="D238" s="55"/>
      <c r="E238" s="40">
        <v>45179</v>
      </c>
      <c r="F238" s="3">
        <v>229915</v>
      </c>
      <c r="G238" s="3">
        <v>6953</v>
      </c>
      <c r="H238" s="16">
        <f t="shared" si="15"/>
        <v>236868</v>
      </c>
      <c r="I238" s="21">
        <f t="shared" ref="I238:I261" si="25">AVERAGE(F238:H238)</f>
        <v>157912</v>
      </c>
    </row>
    <row r="239" spans="1:9" ht="15.75" customHeight="1">
      <c r="A239" s="55"/>
      <c r="B239" s="55"/>
      <c r="C239" s="55"/>
      <c r="D239" s="55"/>
      <c r="E239" s="40">
        <v>45182</v>
      </c>
      <c r="F239" s="3">
        <v>277735</v>
      </c>
      <c r="G239" s="3">
        <v>6958</v>
      </c>
      <c r="H239" s="16">
        <f t="shared" si="15"/>
        <v>284693</v>
      </c>
      <c r="I239" s="21">
        <f t="shared" si="25"/>
        <v>189795.33333333334</v>
      </c>
    </row>
    <row r="240" spans="1:9" ht="15.75" customHeight="1">
      <c r="A240" s="55"/>
      <c r="B240" s="55"/>
      <c r="C240" s="55"/>
      <c r="D240" s="55"/>
      <c r="E240" s="40">
        <v>45194</v>
      </c>
      <c r="F240" s="3">
        <v>309237</v>
      </c>
      <c r="G240" s="3">
        <v>7032</v>
      </c>
      <c r="H240" s="16">
        <f t="shared" si="15"/>
        <v>316269</v>
      </c>
      <c r="I240" s="21">
        <f t="shared" si="25"/>
        <v>210846</v>
      </c>
    </row>
    <row r="241" spans="1:9" ht="15.75" customHeight="1">
      <c r="A241" s="55"/>
      <c r="B241" s="55"/>
      <c r="C241" s="55"/>
      <c r="D241" s="55"/>
      <c r="E241" s="40">
        <v>45216</v>
      </c>
      <c r="F241" s="3">
        <v>332914</v>
      </c>
      <c r="G241" s="3">
        <v>7321</v>
      </c>
      <c r="H241" s="16">
        <f t="shared" si="15"/>
        <v>340235</v>
      </c>
      <c r="I241" s="21">
        <f t="shared" si="25"/>
        <v>226823.33333333334</v>
      </c>
    </row>
    <row r="242" spans="1:9" ht="15.75" customHeight="1">
      <c r="A242" s="55"/>
      <c r="B242" s="55"/>
      <c r="C242" s="55"/>
      <c r="D242" s="55"/>
      <c r="E242" s="40">
        <v>45232</v>
      </c>
      <c r="F242" s="3">
        <v>352576</v>
      </c>
      <c r="G242" s="3">
        <v>7970</v>
      </c>
      <c r="H242" s="16">
        <f t="shared" si="15"/>
        <v>360546</v>
      </c>
      <c r="I242" s="21">
        <f t="shared" si="25"/>
        <v>240364</v>
      </c>
    </row>
    <row r="243" spans="1:9" ht="15.75" customHeight="1">
      <c r="A243" s="55"/>
      <c r="B243" s="55"/>
      <c r="C243" s="55"/>
      <c r="D243" s="55"/>
      <c r="E243" s="40">
        <v>45237</v>
      </c>
      <c r="F243" s="3">
        <v>362927</v>
      </c>
      <c r="G243" s="3">
        <v>7984</v>
      </c>
      <c r="H243" s="16">
        <f t="shared" si="15"/>
        <v>370911</v>
      </c>
      <c r="I243" s="21">
        <f t="shared" si="25"/>
        <v>247274</v>
      </c>
    </row>
    <row r="244" spans="1:9" ht="15.75" customHeight="1">
      <c r="A244" s="55"/>
      <c r="B244" s="55"/>
      <c r="C244" s="55"/>
      <c r="D244" s="55"/>
      <c r="E244" s="40">
        <v>45264</v>
      </c>
      <c r="F244" s="3">
        <v>387350</v>
      </c>
      <c r="G244" s="3">
        <v>8038</v>
      </c>
      <c r="H244" s="16">
        <f t="shared" si="15"/>
        <v>395388</v>
      </c>
      <c r="I244" s="21">
        <f t="shared" si="25"/>
        <v>263592</v>
      </c>
    </row>
    <row r="245" spans="1:9" ht="15.75" customHeight="1">
      <c r="A245" s="55"/>
      <c r="B245" s="55"/>
      <c r="C245" s="55"/>
      <c r="D245" s="55"/>
      <c r="E245" s="40">
        <v>45301</v>
      </c>
      <c r="F245" s="3">
        <v>407411</v>
      </c>
      <c r="G245" s="3">
        <v>8283</v>
      </c>
      <c r="H245" s="16">
        <f t="shared" si="15"/>
        <v>415694</v>
      </c>
      <c r="I245" s="21">
        <f t="shared" si="25"/>
        <v>277129.33333333331</v>
      </c>
    </row>
    <row r="246" spans="1:9" ht="15.75" customHeight="1">
      <c r="A246" s="55"/>
      <c r="B246" s="55"/>
      <c r="C246" s="55"/>
      <c r="D246" s="55"/>
      <c r="E246" s="40">
        <v>45312</v>
      </c>
      <c r="F246" s="3">
        <v>463199</v>
      </c>
      <c r="G246" s="3">
        <v>8620</v>
      </c>
      <c r="H246" s="16">
        <f t="shared" si="15"/>
        <v>471819</v>
      </c>
      <c r="I246" s="21">
        <f t="shared" si="25"/>
        <v>314546</v>
      </c>
    </row>
    <row r="247" spans="1:9" ht="15.75" customHeight="1">
      <c r="A247" s="55"/>
      <c r="B247" s="55"/>
      <c r="C247" s="55"/>
      <c r="D247" s="55"/>
      <c r="E247" s="40">
        <v>45323</v>
      </c>
      <c r="F247" s="3">
        <v>483621</v>
      </c>
      <c r="G247" s="3">
        <v>8740</v>
      </c>
      <c r="H247" s="16">
        <f t="shared" si="15"/>
        <v>492361</v>
      </c>
      <c r="I247" s="21">
        <f t="shared" si="25"/>
        <v>328240.66666666669</v>
      </c>
    </row>
    <row r="248" spans="1:9" ht="15.75" customHeight="1">
      <c r="A248" s="55"/>
      <c r="B248" s="55"/>
      <c r="C248" s="55"/>
      <c r="D248" s="55"/>
      <c r="E248" s="40">
        <v>45326</v>
      </c>
      <c r="F248" s="3">
        <v>513098</v>
      </c>
      <c r="G248" s="3">
        <v>8754</v>
      </c>
      <c r="H248" s="16">
        <f t="shared" si="15"/>
        <v>521852</v>
      </c>
      <c r="I248" s="21">
        <f t="shared" si="25"/>
        <v>347901.33333333331</v>
      </c>
    </row>
    <row r="249" spans="1:9" ht="15.75" customHeight="1">
      <c r="A249" s="55"/>
      <c r="B249" s="55"/>
      <c r="C249" s="55"/>
      <c r="D249" s="55"/>
      <c r="E249" s="40">
        <v>45333</v>
      </c>
      <c r="F249" s="3">
        <v>526560</v>
      </c>
      <c r="G249" s="3">
        <v>8978</v>
      </c>
      <c r="H249" s="16">
        <f t="shared" si="15"/>
        <v>535538</v>
      </c>
      <c r="I249" s="21">
        <f t="shared" si="25"/>
        <v>357025.33333333331</v>
      </c>
    </row>
    <row r="250" spans="1:9" ht="15.75" customHeight="1">
      <c r="A250" s="55"/>
      <c r="B250" s="55"/>
      <c r="C250" s="55"/>
      <c r="D250" s="55"/>
      <c r="E250" s="40">
        <v>45355</v>
      </c>
      <c r="F250" s="3">
        <v>540616</v>
      </c>
      <c r="G250" s="3">
        <v>9354</v>
      </c>
      <c r="H250" s="16">
        <f t="shared" si="15"/>
        <v>549970</v>
      </c>
      <c r="I250" s="21">
        <f t="shared" si="25"/>
        <v>366646.66666666669</v>
      </c>
    </row>
    <row r="251" spans="1:9" ht="15.75" customHeight="1">
      <c r="A251" s="55"/>
      <c r="B251" s="55"/>
      <c r="C251" s="55"/>
      <c r="D251" s="55"/>
      <c r="E251" s="40">
        <v>45377</v>
      </c>
      <c r="F251" s="3">
        <v>557097</v>
      </c>
      <c r="G251" s="3">
        <v>10790</v>
      </c>
      <c r="H251" s="16">
        <f t="shared" si="15"/>
        <v>567887</v>
      </c>
      <c r="I251" s="21">
        <f t="shared" si="25"/>
        <v>378591.33333333331</v>
      </c>
    </row>
    <row r="252" spans="1:9" ht="15.75" customHeight="1">
      <c r="A252" s="55"/>
      <c r="B252" s="55"/>
      <c r="C252" s="55"/>
      <c r="D252" s="55"/>
      <c r="E252" s="40">
        <v>45396</v>
      </c>
      <c r="F252" s="3">
        <v>565768</v>
      </c>
      <c r="G252" s="3">
        <v>10839</v>
      </c>
      <c r="H252" s="16">
        <f t="shared" si="15"/>
        <v>576607</v>
      </c>
      <c r="I252" s="21">
        <f t="shared" si="25"/>
        <v>384404.66666666669</v>
      </c>
    </row>
    <row r="253" spans="1:9" ht="15.75" customHeight="1">
      <c r="A253" s="55"/>
      <c r="B253" s="55"/>
      <c r="C253" s="55"/>
      <c r="D253" s="55"/>
      <c r="E253" s="40">
        <v>45398</v>
      </c>
      <c r="F253" s="3">
        <v>577804</v>
      </c>
      <c r="G253" s="3">
        <v>10841</v>
      </c>
      <c r="H253" s="16">
        <f t="shared" si="15"/>
        <v>588645</v>
      </c>
      <c r="I253" s="21">
        <f t="shared" si="25"/>
        <v>392430</v>
      </c>
    </row>
    <row r="254" spans="1:9" ht="15.75" customHeight="1">
      <c r="A254" s="55"/>
      <c r="B254" s="55"/>
      <c r="C254" s="55"/>
      <c r="D254" s="55"/>
      <c r="E254" s="40">
        <v>45406</v>
      </c>
      <c r="F254" s="3">
        <v>591711</v>
      </c>
      <c r="G254" s="3">
        <v>11025</v>
      </c>
      <c r="H254" s="16">
        <f t="shared" si="15"/>
        <v>602736</v>
      </c>
      <c r="I254" s="21">
        <f t="shared" si="25"/>
        <v>401824</v>
      </c>
    </row>
    <row r="255" spans="1:9" ht="15.75" customHeight="1">
      <c r="A255" s="55"/>
      <c r="B255" s="55"/>
      <c r="C255" s="55"/>
      <c r="D255" s="55"/>
      <c r="E255" s="40">
        <v>45417</v>
      </c>
      <c r="F255" s="3">
        <v>604652</v>
      </c>
      <c r="G255" s="3">
        <v>11027</v>
      </c>
      <c r="H255" s="16">
        <f t="shared" si="15"/>
        <v>615679</v>
      </c>
      <c r="I255" s="21">
        <f>AVERAGE(F255:H255)</f>
        <v>410452.66666666669</v>
      </c>
    </row>
    <row r="256" spans="1:9" ht="15.75" customHeight="1">
      <c r="A256" s="55"/>
      <c r="B256" s="55"/>
      <c r="C256" s="55"/>
      <c r="D256" s="55"/>
      <c r="E256" s="40">
        <v>45435</v>
      </c>
      <c r="F256" s="3">
        <v>620657</v>
      </c>
      <c r="G256" s="3">
        <v>11355</v>
      </c>
      <c r="H256" s="16">
        <f t="shared" ref="H256" si="26">SUM(F256:G256)</f>
        <v>632012</v>
      </c>
      <c r="I256" s="21">
        <f t="shared" si="25"/>
        <v>421341.33333333331</v>
      </c>
    </row>
    <row r="257" spans="1:9" ht="15.75" customHeight="1">
      <c r="A257" s="55"/>
      <c r="B257" s="55"/>
      <c r="C257" s="55"/>
      <c r="D257" s="55"/>
      <c r="E257" s="40">
        <v>45446</v>
      </c>
      <c r="F257" s="3">
        <v>643418</v>
      </c>
      <c r="G257" s="3">
        <v>11628</v>
      </c>
      <c r="H257" s="16">
        <f t="shared" ref="H257" si="27">SUM(F257:G257)</f>
        <v>655046</v>
      </c>
      <c r="I257" s="21">
        <f t="shared" si="25"/>
        <v>436697.33333333331</v>
      </c>
    </row>
    <row r="258" spans="1:9" ht="15.75" customHeight="1">
      <c r="A258" s="55"/>
      <c r="B258" s="55"/>
      <c r="C258" s="55"/>
      <c r="D258" s="55"/>
      <c r="E258" s="40">
        <v>45447</v>
      </c>
      <c r="F258" s="3">
        <v>655941</v>
      </c>
      <c r="G258" s="3">
        <v>11628</v>
      </c>
      <c r="H258" s="16">
        <f t="shared" ref="H258" si="28">SUM(F258:G258)</f>
        <v>667569</v>
      </c>
      <c r="I258" s="21">
        <f t="shared" si="25"/>
        <v>445046</v>
      </c>
    </row>
    <row r="259" spans="1:9" ht="15.75" customHeight="1">
      <c r="A259" s="55"/>
      <c r="B259" s="55"/>
      <c r="C259" s="55"/>
      <c r="D259" s="55"/>
      <c r="E259" s="40">
        <v>45462</v>
      </c>
      <c r="F259" s="3">
        <v>669150</v>
      </c>
      <c r="G259" s="3">
        <v>11667</v>
      </c>
      <c r="H259" s="16">
        <f t="shared" ref="H259" si="29">SUM(F259:G259)</f>
        <v>680817</v>
      </c>
      <c r="I259" s="21">
        <f t="shared" si="25"/>
        <v>453878</v>
      </c>
    </row>
    <row r="260" spans="1:9" ht="15.75" customHeight="1">
      <c r="A260" s="55"/>
      <c r="B260" s="55"/>
      <c r="C260" s="55"/>
      <c r="D260" s="55"/>
      <c r="E260" s="40">
        <v>45473</v>
      </c>
      <c r="F260" s="3">
        <v>707062</v>
      </c>
      <c r="G260" s="3">
        <v>11679</v>
      </c>
      <c r="H260" s="16">
        <f t="shared" ref="H260" si="30">SUM(F260:G260)</f>
        <v>718741</v>
      </c>
      <c r="I260" s="21">
        <f t="shared" ref="I260" si="31">AVERAGE(F260:H260)</f>
        <v>479160.66666666669</v>
      </c>
    </row>
    <row r="261" spans="1:9" ht="15.75" customHeight="1">
      <c r="A261" s="77"/>
      <c r="B261" s="77"/>
      <c r="C261" s="77"/>
      <c r="D261" s="77"/>
      <c r="E261" s="1"/>
      <c r="F261" s="3"/>
      <c r="G261" s="3"/>
      <c r="H261" s="16">
        <f t="shared" si="15"/>
        <v>0</v>
      </c>
      <c r="I261" s="21">
        <f t="shared" si="25"/>
        <v>0</v>
      </c>
    </row>
    <row r="262" spans="1:9" ht="17.25" customHeight="1">
      <c r="A262" s="78" t="s">
        <v>34</v>
      </c>
      <c r="B262" s="79"/>
      <c r="C262" s="79"/>
      <c r="D262" s="80"/>
      <c r="E262" s="1">
        <v>45036</v>
      </c>
      <c r="F262" s="20">
        <v>23870</v>
      </c>
      <c r="G262" s="20">
        <v>2177</v>
      </c>
      <c r="H262" s="16">
        <f t="shared" si="15"/>
        <v>26047</v>
      </c>
      <c r="I262" s="21">
        <f>AVERAGE(F262:H262)</f>
        <v>17364.666666666668</v>
      </c>
    </row>
    <row r="263" spans="1:9" ht="20.25" customHeight="1">
      <c r="A263" s="81"/>
      <c r="B263" s="55"/>
      <c r="C263" s="55"/>
      <c r="D263" s="82"/>
      <c r="E263" s="1">
        <v>45042</v>
      </c>
      <c r="F263" s="20">
        <v>38912</v>
      </c>
      <c r="G263" s="20">
        <v>2177</v>
      </c>
      <c r="H263" s="16">
        <f t="shared" si="15"/>
        <v>41089</v>
      </c>
      <c r="I263" s="21">
        <f>AVERAGE(F263:H263)</f>
        <v>27392.666666666668</v>
      </c>
    </row>
    <row r="264" spans="1:9" ht="20.25" customHeight="1">
      <c r="A264" s="81"/>
      <c r="B264" s="55"/>
      <c r="C264" s="55"/>
      <c r="D264" s="82"/>
      <c r="E264" s="1">
        <v>45049</v>
      </c>
      <c r="F264" s="20">
        <v>53574</v>
      </c>
      <c r="G264" s="20">
        <v>2359</v>
      </c>
      <c r="H264" s="16">
        <f t="shared" si="15"/>
        <v>55933</v>
      </c>
      <c r="I264" s="27">
        <f>(H262+H263+H264)/3</f>
        <v>41023</v>
      </c>
    </row>
    <row r="265" spans="1:9" ht="20.25" customHeight="1">
      <c r="A265" s="81"/>
      <c r="B265" s="55"/>
      <c r="C265" s="55"/>
      <c r="D265" s="82"/>
      <c r="E265" s="1">
        <v>45063</v>
      </c>
      <c r="F265" s="20">
        <v>74175</v>
      </c>
      <c r="G265" s="20">
        <v>2417</v>
      </c>
      <c r="H265" s="16">
        <f t="shared" si="15"/>
        <v>76592</v>
      </c>
      <c r="I265" s="27">
        <f>(H262+H263+H264+H265)/4</f>
        <v>49915.25</v>
      </c>
    </row>
    <row r="266" spans="1:9" ht="20.25" customHeight="1">
      <c r="A266" s="81"/>
      <c r="B266" s="55"/>
      <c r="C266" s="55"/>
      <c r="D266" s="82"/>
      <c r="E266" s="1">
        <v>45065</v>
      </c>
      <c r="F266" s="20">
        <v>92540</v>
      </c>
      <c r="G266" s="20">
        <v>2477</v>
      </c>
      <c r="H266" s="16">
        <f t="shared" si="15"/>
        <v>95017</v>
      </c>
      <c r="I266" s="27">
        <f>(H262+H263+H264+H265+H266)/5</f>
        <v>58935.6</v>
      </c>
    </row>
    <row r="267" spans="1:9" ht="20.25" customHeight="1">
      <c r="A267" s="81"/>
      <c r="B267" s="55"/>
      <c r="C267" s="55"/>
      <c r="D267" s="82"/>
      <c r="E267" s="1">
        <v>45130</v>
      </c>
      <c r="F267" s="20">
        <v>126055</v>
      </c>
      <c r="G267" s="20">
        <v>6019</v>
      </c>
      <c r="H267" s="16">
        <f t="shared" si="15"/>
        <v>132074</v>
      </c>
      <c r="I267" s="27">
        <f>(H262+H263+H264+H265+H266+H267)/6</f>
        <v>71125.333333333328</v>
      </c>
    </row>
    <row r="268" spans="1:9" ht="15.75" customHeight="1">
      <c r="A268" s="81"/>
      <c r="B268" s="55"/>
      <c r="C268" s="55"/>
      <c r="D268" s="82"/>
      <c r="E268" s="1">
        <v>45152</v>
      </c>
      <c r="F268" s="20">
        <v>156568</v>
      </c>
      <c r="G268" s="20">
        <v>6035</v>
      </c>
      <c r="H268" s="16">
        <f t="shared" ref="H268:H303" si="32">SUM(F268:G268)</f>
        <v>162603</v>
      </c>
      <c r="I268" s="27">
        <f>(H262+H263+H264+H265+H266+H267+H268)/7</f>
        <v>84193.571428571435</v>
      </c>
    </row>
    <row r="269" spans="1:9" ht="15.75" customHeight="1">
      <c r="A269" s="81"/>
      <c r="B269" s="55"/>
      <c r="C269" s="55"/>
      <c r="D269" s="82"/>
      <c r="E269" s="1">
        <v>45161</v>
      </c>
      <c r="F269" s="20">
        <v>184111</v>
      </c>
      <c r="G269" s="20">
        <v>6400</v>
      </c>
      <c r="H269" s="16">
        <f t="shared" si="32"/>
        <v>190511</v>
      </c>
      <c r="I269" s="27">
        <f>(H262+H263+H264+H265+H266+H267+H268+H269)/8</f>
        <v>97483.25</v>
      </c>
    </row>
    <row r="270" spans="1:9" ht="15.75" customHeight="1">
      <c r="A270" s="81"/>
      <c r="B270" s="55"/>
      <c r="C270" s="55"/>
      <c r="D270" s="82"/>
      <c r="E270" s="1">
        <v>45168</v>
      </c>
      <c r="F270" s="20">
        <v>214315</v>
      </c>
      <c r="G270" s="20">
        <v>6695</v>
      </c>
      <c r="H270" s="16">
        <f t="shared" si="32"/>
        <v>221010</v>
      </c>
      <c r="I270" s="27">
        <f>(H262+H263+H264+H265+H266+H267+H268+H269+H270)/9</f>
        <v>111208.44444444444</v>
      </c>
    </row>
    <row r="271" spans="1:9" ht="15.75" customHeight="1">
      <c r="A271" s="81"/>
      <c r="B271" s="55"/>
      <c r="C271" s="55"/>
      <c r="D271" s="82"/>
      <c r="E271" s="1">
        <v>45181</v>
      </c>
      <c r="F271" s="20">
        <v>255458</v>
      </c>
      <c r="G271" s="20">
        <v>6957</v>
      </c>
      <c r="H271" s="16">
        <f t="shared" si="32"/>
        <v>262415</v>
      </c>
      <c r="I271" s="27">
        <f>(H262+H263+H264+H265+H266+H267+H268+H269+H270+H271)/10</f>
        <v>126329.1</v>
      </c>
    </row>
    <row r="272" spans="1:9" ht="15.75" customHeight="1">
      <c r="A272" s="81"/>
      <c r="B272" s="55"/>
      <c r="C272" s="55"/>
      <c r="D272" s="82"/>
      <c r="E272" s="1">
        <v>45187</v>
      </c>
      <c r="F272" s="20">
        <v>296434</v>
      </c>
      <c r="G272" s="20">
        <v>6965</v>
      </c>
      <c r="H272" s="16">
        <f t="shared" si="32"/>
        <v>303399</v>
      </c>
      <c r="I272" s="27">
        <f>(H262+H263+H264+H265+H266+H267+H268+H269+H270+H271+H272)/11</f>
        <v>142426.36363636365</v>
      </c>
    </row>
    <row r="273" spans="1:9" ht="15.75" customHeight="1">
      <c r="A273" s="81"/>
      <c r="B273" s="55"/>
      <c r="C273" s="55"/>
      <c r="D273" s="82"/>
      <c r="E273" s="1">
        <v>45200</v>
      </c>
      <c r="F273" s="20">
        <v>325532</v>
      </c>
      <c r="G273" s="20">
        <v>7109</v>
      </c>
      <c r="H273" s="16">
        <f t="shared" si="32"/>
        <v>332641</v>
      </c>
      <c r="I273" s="27">
        <f>(H262+H263+H264+H265+H266+H267+H268+H269+H270+H271+H272+H273)/12</f>
        <v>158277.58333333334</v>
      </c>
    </row>
    <row r="274" spans="1:9" ht="15.75" customHeight="1">
      <c r="A274" s="81"/>
      <c r="B274" s="55"/>
      <c r="C274" s="55"/>
      <c r="D274" s="82"/>
      <c r="E274" s="1">
        <v>45232</v>
      </c>
      <c r="F274" s="3">
        <v>352576</v>
      </c>
      <c r="G274" s="3">
        <v>7970</v>
      </c>
      <c r="H274" s="16">
        <f t="shared" si="32"/>
        <v>360546</v>
      </c>
      <c r="I274" s="27">
        <f>(H262+H263+H264+H265+H266+H267+H268+H269+H270+H271+H272+H273+H274)/13</f>
        <v>173836.69230769231</v>
      </c>
    </row>
    <row r="275" spans="1:9" ht="15.75" customHeight="1">
      <c r="A275" s="81"/>
      <c r="B275" s="55"/>
      <c r="C275" s="55"/>
      <c r="D275" s="82"/>
      <c r="E275" s="1">
        <v>45264</v>
      </c>
      <c r="F275" s="3">
        <v>385960</v>
      </c>
      <c r="G275" s="3">
        <v>8038</v>
      </c>
      <c r="H275" s="16">
        <f t="shared" si="32"/>
        <v>393998</v>
      </c>
      <c r="I275" s="27">
        <f>(H262+H263+H264+H265+H266+H267+H268+H269+H270+H271+H272+H273+H274+H275)/14</f>
        <v>189562.5</v>
      </c>
    </row>
    <row r="276" spans="1:9" ht="15.75" customHeight="1">
      <c r="A276" s="81"/>
      <c r="B276" s="55"/>
      <c r="C276" s="55"/>
      <c r="D276" s="82"/>
      <c r="E276" s="1">
        <v>45308</v>
      </c>
      <c r="F276" s="3">
        <v>411878</v>
      </c>
      <c r="G276" s="3">
        <v>8294</v>
      </c>
      <c r="H276" s="16">
        <f t="shared" si="32"/>
        <v>420172</v>
      </c>
      <c r="I276" s="27">
        <f>(H262+H263+H264+H265+H266+H267+H268+H269+H270+H271+H272+H273+H274+H275+H276)/15</f>
        <v>204936.46666666667</v>
      </c>
    </row>
    <row r="277" spans="1:9" ht="15.75" customHeight="1">
      <c r="A277" s="81"/>
      <c r="B277" s="55"/>
      <c r="C277" s="55"/>
      <c r="D277" s="82"/>
      <c r="E277" s="1">
        <v>45312</v>
      </c>
      <c r="F277" s="3">
        <v>440610</v>
      </c>
      <c r="G277" s="3">
        <v>8536</v>
      </c>
      <c r="H277" s="16">
        <f t="shared" si="32"/>
        <v>449146</v>
      </c>
      <c r="I277" s="27">
        <f>(H262+H263+H264+H265+H266+H267+H268+H269+H270+H271+H272+H273+H274+H275+H276+H277)/16</f>
        <v>220199.5625</v>
      </c>
    </row>
    <row r="278" spans="1:9" ht="15.75" customHeight="1">
      <c r="A278" s="81"/>
      <c r="B278" s="55"/>
      <c r="C278" s="55"/>
      <c r="D278" s="82"/>
      <c r="E278" s="1">
        <v>45315</v>
      </c>
      <c r="F278" s="3">
        <v>454167</v>
      </c>
      <c r="G278" s="3">
        <v>8620</v>
      </c>
      <c r="H278" s="16">
        <f t="shared" si="32"/>
        <v>462787</v>
      </c>
      <c r="I278" s="27">
        <f>(H262+H263+H264+H265+H266+H267+H268+H269+H270+H271+H272+H273+H274+H275+H276+H277+H278)/17</f>
        <v>234469.41176470587</v>
      </c>
    </row>
    <row r="279" spans="1:9" ht="15.75" customHeight="1">
      <c r="A279" s="81"/>
      <c r="B279" s="55"/>
      <c r="C279" s="55"/>
      <c r="D279" s="82"/>
      <c r="E279" s="1">
        <v>45323</v>
      </c>
      <c r="F279" s="3">
        <v>496740</v>
      </c>
      <c r="G279" s="3">
        <v>8754</v>
      </c>
      <c r="H279" s="16">
        <f t="shared" si="32"/>
        <v>505494</v>
      </c>
      <c r="I279" s="27">
        <f>(H262+H263+H264+H265+H266+H267+H268+H269+H270+H271+H272+H273+H274+H275+H276+H277+H278+H279)/18</f>
        <v>249526.33333333334</v>
      </c>
    </row>
    <row r="280" spans="1:9" ht="15.75" customHeight="1">
      <c r="A280" s="81"/>
      <c r="B280" s="55"/>
      <c r="C280" s="55"/>
      <c r="D280" s="82"/>
      <c r="E280" s="1">
        <v>45326</v>
      </c>
      <c r="F280" s="3">
        <v>513926</v>
      </c>
      <c r="G280" s="3">
        <v>8754</v>
      </c>
      <c r="H280" s="16">
        <f t="shared" si="32"/>
        <v>522680</v>
      </c>
      <c r="I280" s="27">
        <f>(H262+H263+H264+H265+H266+H267+H268+H269+H270+H271+H272+H273+H274+H275+H276+H277+H278+H279+H280)/19</f>
        <v>263902.84210526315</v>
      </c>
    </row>
    <row r="281" spans="1:9" ht="15.75" customHeight="1">
      <c r="A281" s="81"/>
      <c r="B281" s="55"/>
      <c r="C281" s="55"/>
      <c r="D281" s="82"/>
      <c r="E281" s="1">
        <v>45355</v>
      </c>
      <c r="F281" s="3">
        <v>540450</v>
      </c>
      <c r="G281" s="3">
        <v>9354</v>
      </c>
      <c r="H281" s="16">
        <f t="shared" si="32"/>
        <v>549804</v>
      </c>
      <c r="I281" s="27">
        <f>(H262+H263+H264+H265+H266+H267+H268+H269+H270+H271+H272+H273+H274+H275+H276+H277+H278+H279+H280+H281)/20</f>
        <v>278197.90000000002</v>
      </c>
    </row>
    <row r="282" spans="1:9" ht="15.75" customHeight="1">
      <c r="A282" s="81"/>
      <c r="B282" s="55"/>
      <c r="C282" s="55"/>
      <c r="D282" s="82"/>
      <c r="E282" s="1">
        <v>45382</v>
      </c>
      <c r="F282" s="3">
        <v>557738</v>
      </c>
      <c r="G282" s="3">
        <v>10797</v>
      </c>
      <c r="H282" s="16">
        <f t="shared" si="32"/>
        <v>568535</v>
      </c>
      <c r="I282" s="27">
        <f>(H262+H263+H264+H265+H266+H267+H268+H269+H270+H271+H272+H273+H274+H275+H276+H277+H278+H279+H280+H281+H282)/21</f>
        <v>292023.47619047621</v>
      </c>
    </row>
    <row r="283" spans="1:9" ht="15.75" customHeight="1">
      <c r="A283" s="81"/>
      <c r="B283" s="55"/>
      <c r="C283" s="55"/>
      <c r="D283" s="82"/>
      <c r="E283" s="1">
        <v>45397</v>
      </c>
      <c r="F283" s="3">
        <v>569845</v>
      </c>
      <c r="G283" s="3">
        <v>10840</v>
      </c>
      <c r="H283" s="16">
        <f t="shared" si="32"/>
        <v>580685</v>
      </c>
      <c r="I283" s="27">
        <f>(H262+H263+H264+H265+H266+H267+H268+H269+H270+H271+H272+H273+H274+H275+H276+H277+H278+H279+H280+H281+H282+H283)/22</f>
        <v>305144.45454545453</v>
      </c>
    </row>
    <row r="284" spans="1:9" ht="15.75" customHeight="1">
      <c r="A284" s="81"/>
      <c r="B284" s="55"/>
      <c r="C284" s="55"/>
      <c r="D284" s="82"/>
      <c r="E284" s="1">
        <v>45406</v>
      </c>
      <c r="F284" s="3">
        <v>590591</v>
      </c>
      <c r="G284" s="3">
        <v>11025</v>
      </c>
      <c r="H284" s="16">
        <f t="shared" ref="H284:H285" si="33">SUM(F284:G284)</f>
        <v>601616</v>
      </c>
      <c r="I284" s="27">
        <f>(H262+H263+H264+H265+H266+H267+H268+H269+H270+H271+H272+H273+H274+H275+H276+H277+H278+H279+H280+H281+H282+H283+H284+H285)/23</f>
        <v>344899.08695652173</v>
      </c>
    </row>
    <row r="285" spans="1:9" ht="15.75" customHeight="1">
      <c r="A285" s="81"/>
      <c r="B285" s="55"/>
      <c r="C285" s="55"/>
      <c r="D285" s="82"/>
      <c r="E285" s="40">
        <v>45420</v>
      </c>
      <c r="F285" s="3">
        <v>606802</v>
      </c>
      <c r="G285" s="3">
        <v>11083</v>
      </c>
      <c r="H285" s="16">
        <f t="shared" si="33"/>
        <v>617885</v>
      </c>
      <c r="I285" s="27">
        <f>(H262+H263+H264+H265+H266+H267+H268+H269+H270+H271+H272+H273+H274+H275+H276+H277+H278+H279+H280+H281+H282+H283+H284+H285)/24</f>
        <v>330528.29166666669</v>
      </c>
    </row>
    <row r="286" spans="1:9" ht="15.75" customHeight="1">
      <c r="A286" s="81"/>
      <c r="B286" s="55"/>
      <c r="C286" s="55"/>
      <c r="D286" s="82"/>
      <c r="E286" s="40">
        <v>45438</v>
      </c>
      <c r="F286" s="3">
        <v>628173</v>
      </c>
      <c r="G286" s="3">
        <v>11488</v>
      </c>
      <c r="H286" s="16">
        <f t="shared" ref="H286" si="34">SUM(F286:G286)</f>
        <v>639661</v>
      </c>
      <c r="I286" s="27">
        <f>(H262+H263+H264+H265+H266+H267+H268+H269+H270+H271+H272+H273+H274+H275+H276+H277+H278+H279+H280+H281+H282+H283+H284+H285+H286)/25</f>
        <v>342893.6</v>
      </c>
    </row>
    <row r="287" spans="1:9" ht="15.75" customHeight="1">
      <c r="A287" s="81"/>
      <c r="B287" s="55"/>
      <c r="C287" s="55"/>
      <c r="D287" s="82"/>
      <c r="E287" s="40">
        <v>45446</v>
      </c>
      <c r="F287" s="3">
        <v>644517</v>
      </c>
      <c r="G287" s="3">
        <v>11628</v>
      </c>
      <c r="H287" s="16">
        <f t="shared" ref="H287" si="35">SUM(F287:G287)</f>
        <v>656145</v>
      </c>
      <c r="I287" s="22">
        <f>AVERAGE(H253:H287)</f>
        <v>411135.14285714284</v>
      </c>
    </row>
    <row r="288" spans="1:9" ht="15.75" customHeight="1">
      <c r="A288" s="81"/>
      <c r="B288" s="55"/>
      <c r="C288" s="55"/>
      <c r="D288" s="82"/>
      <c r="E288" s="40">
        <v>45455</v>
      </c>
      <c r="F288" s="3">
        <v>663390</v>
      </c>
      <c r="G288" s="3">
        <v>11666</v>
      </c>
      <c r="H288" s="16">
        <f t="shared" ref="H288" si="36">SUM(F288:G288)</f>
        <v>675056</v>
      </c>
      <c r="I288" s="22">
        <f>AVERAGE(H254:H288)</f>
        <v>413604.02857142856</v>
      </c>
    </row>
    <row r="289" spans="1:9" ht="15.75" customHeight="1">
      <c r="A289" s="81"/>
      <c r="B289" s="55"/>
      <c r="C289" s="55"/>
      <c r="D289" s="82"/>
      <c r="E289" s="40">
        <v>45468</v>
      </c>
      <c r="F289" s="3">
        <v>703484</v>
      </c>
      <c r="G289" s="3">
        <v>11668</v>
      </c>
      <c r="H289" s="16">
        <f t="shared" ref="H289" si="37">SUM(F289:G289)</f>
        <v>715152</v>
      </c>
      <c r="I289" s="22">
        <f>AVERAGE(H255:H289)</f>
        <v>416815.91428571427</v>
      </c>
    </row>
    <row r="290" spans="1:9" ht="15.75" customHeight="1">
      <c r="A290" s="83"/>
      <c r="B290" s="58"/>
      <c r="C290" s="58"/>
      <c r="D290" s="84"/>
      <c r="E290" s="1"/>
      <c r="F290" s="3"/>
      <c r="G290" s="3"/>
      <c r="H290" s="16">
        <f t="shared" si="32"/>
        <v>0</v>
      </c>
      <c r="I290" s="27"/>
    </row>
    <row r="291" spans="1:9" ht="15.75" customHeight="1">
      <c r="A291" s="51" t="s">
        <v>35</v>
      </c>
      <c r="B291" s="52"/>
      <c r="C291" s="52"/>
      <c r="D291" s="53"/>
      <c r="E291" s="40">
        <v>45036</v>
      </c>
      <c r="F291" s="20">
        <v>31840</v>
      </c>
      <c r="G291" s="20">
        <v>2177</v>
      </c>
      <c r="H291" s="16">
        <f t="shared" si="32"/>
        <v>34017</v>
      </c>
      <c r="I291" s="22">
        <f>H291/1</f>
        <v>34017</v>
      </c>
    </row>
    <row r="292" spans="1:9" ht="15.75" customHeight="1">
      <c r="A292" s="54"/>
      <c r="B292" s="90"/>
      <c r="C292" s="90"/>
      <c r="D292" s="56"/>
      <c r="E292" s="40">
        <v>45049</v>
      </c>
      <c r="F292" s="20">
        <v>57037</v>
      </c>
      <c r="G292" s="20">
        <v>2410</v>
      </c>
      <c r="H292" s="16">
        <f t="shared" si="32"/>
        <v>59447</v>
      </c>
      <c r="I292" s="22">
        <f>(H291+H292)/2</f>
        <v>46732</v>
      </c>
    </row>
    <row r="293" spans="1:9" ht="15.75" customHeight="1">
      <c r="A293" s="54"/>
      <c r="B293" s="90"/>
      <c r="C293" s="90"/>
      <c r="D293" s="56"/>
      <c r="E293" s="40">
        <v>45064</v>
      </c>
      <c r="F293" s="20">
        <v>90462</v>
      </c>
      <c r="G293" s="20">
        <v>2477</v>
      </c>
      <c r="H293" s="16">
        <f t="shared" si="32"/>
        <v>92939</v>
      </c>
      <c r="I293" s="22">
        <f>(H291+H292+H293)/3</f>
        <v>62134.333333333336</v>
      </c>
    </row>
    <row r="294" spans="1:9" ht="15.75" customHeight="1">
      <c r="A294" s="54"/>
      <c r="B294" s="90"/>
      <c r="C294" s="90"/>
      <c r="D294" s="56"/>
      <c r="E294" s="40">
        <v>45132</v>
      </c>
      <c r="F294" s="20">
        <v>136433</v>
      </c>
      <c r="G294" s="20">
        <v>6019</v>
      </c>
      <c r="H294" s="16">
        <f t="shared" si="32"/>
        <v>142452</v>
      </c>
      <c r="I294" s="22">
        <f>(H291+H292+H293+H294)/4</f>
        <v>82213.75</v>
      </c>
    </row>
    <row r="295" spans="1:9" ht="15.75" customHeight="1">
      <c r="A295" s="54"/>
      <c r="B295" s="90"/>
      <c r="C295" s="90"/>
      <c r="D295" s="56"/>
      <c r="E295" s="40">
        <v>45155</v>
      </c>
      <c r="F295" s="20">
        <v>173483</v>
      </c>
      <c r="G295" s="20">
        <v>6040</v>
      </c>
      <c r="H295" s="16">
        <f t="shared" si="32"/>
        <v>179523</v>
      </c>
      <c r="I295" s="22">
        <f>(H291+H292+H293+H294+H295)/5</f>
        <v>101675.6</v>
      </c>
    </row>
    <row r="296" spans="1:9" ht="15.75" customHeight="1">
      <c r="A296" s="54"/>
      <c r="B296" s="90"/>
      <c r="C296" s="90"/>
      <c r="D296" s="56"/>
      <c r="E296" s="40">
        <v>45167</v>
      </c>
      <c r="F296" s="20">
        <v>212498</v>
      </c>
      <c r="G296" s="20">
        <v>6695</v>
      </c>
      <c r="H296" s="16">
        <f t="shared" si="32"/>
        <v>219193</v>
      </c>
      <c r="I296" s="22">
        <f>(H291+H292+H293+H294+H295+H296)/6</f>
        <v>121261.83333333333</v>
      </c>
    </row>
    <row r="297" spans="1:9" ht="15.75" customHeight="1">
      <c r="A297" s="54"/>
      <c r="B297" s="90"/>
      <c r="C297" s="90"/>
      <c r="D297" s="56"/>
      <c r="E297" s="40">
        <v>45181</v>
      </c>
      <c r="F297" s="20">
        <v>266188</v>
      </c>
      <c r="G297" s="20">
        <v>6957</v>
      </c>
      <c r="H297" s="16">
        <f t="shared" si="32"/>
        <v>273145</v>
      </c>
      <c r="I297" s="22">
        <f>(H291+H292+H293+H294+H295+H296+H297)/7</f>
        <v>142959.42857142858</v>
      </c>
    </row>
    <row r="298" spans="1:9" ht="15.75" customHeight="1">
      <c r="A298" s="54"/>
      <c r="B298" s="90"/>
      <c r="C298" s="90"/>
      <c r="D298" s="56"/>
      <c r="E298" s="41">
        <v>45234</v>
      </c>
      <c r="F298" s="36">
        <v>357145</v>
      </c>
      <c r="G298" s="36">
        <v>7970</v>
      </c>
      <c r="H298" s="16">
        <f t="shared" si="32"/>
        <v>365115</v>
      </c>
      <c r="I298" s="38">
        <f>(H291+H292+H293+H294+H295+H296+H297+H298)/8</f>
        <v>170728.875</v>
      </c>
    </row>
    <row r="299" spans="1:9" ht="15.75" customHeight="1">
      <c r="A299" s="54"/>
      <c r="B299" s="90"/>
      <c r="C299" s="90"/>
      <c r="D299" s="56"/>
      <c r="E299" s="40">
        <v>45264</v>
      </c>
      <c r="F299" s="35">
        <v>384550</v>
      </c>
      <c r="G299" s="35">
        <v>8038</v>
      </c>
      <c r="H299" s="16">
        <f t="shared" si="32"/>
        <v>392588</v>
      </c>
      <c r="I299" s="38">
        <f>(H291+H292+H293+H294+H295+H296+H297+H298+H299)/9</f>
        <v>195379.88888888888</v>
      </c>
    </row>
    <row r="300" spans="1:9" ht="15.75" customHeight="1">
      <c r="A300" s="54"/>
      <c r="B300" s="90"/>
      <c r="C300" s="90"/>
      <c r="D300" s="56"/>
      <c r="E300" s="40">
        <v>45309</v>
      </c>
      <c r="F300" s="35">
        <v>426306</v>
      </c>
      <c r="G300" s="35">
        <v>8294</v>
      </c>
      <c r="H300" s="16">
        <f t="shared" si="32"/>
        <v>434600</v>
      </c>
      <c r="I300" s="38">
        <f>(H291+H292+H293+H294+H295+H296+H297+H298+H299+H300)/10</f>
        <v>219301.9</v>
      </c>
    </row>
    <row r="301" spans="1:9" ht="15.75" customHeight="1">
      <c r="A301" s="54"/>
      <c r="B301" s="90"/>
      <c r="C301" s="90"/>
      <c r="D301" s="56"/>
      <c r="E301" s="40">
        <v>45316</v>
      </c>
      <c r="F301" s="35">
        <v>474085</v>
      </c>
      <c r="G301" s="35">
        <v>8622</v>
      </c>
      <c r="H301" s="16">
        <f t="shared" si="32"/>
        <v>482707</v>
      </c>
      <c r="I301" s="38">
        <f>(H291+H292+H293+H294+H295+H296+H297+H298+H299+H300+H301)/11</f>
        <v>243247.81818181818</v>
      </c>
    </row>
    <row r="302" spans="1:9" ht="15.75" customHeight="1">
      <c r="A302" s="54"/>
      <c r="B302" s="90"/>
      <c r="C302" s="90"/>
      <c r="D302" s="56"/>
      <c r="E302" s="40">
        <v>45328</v>
      </c>
      <c r="F302" s="35">
        <v>519586</v>
      </c>
      <c r="G302" s="35">
        <v>8824</v>
      </c>
      <c r="H302" s="16">
        <f t="shared" si="32"/>
        <v>528410</v>
      </c>
      <c r="I302" s="39">
        <f>(H291+H292+H293+H294+H295+H296+H297+H298+H299+H300+H301+H302)/12</f>
        <v>267011.33333333331</v>
      </c>
    </row>
    <row r="303" spans="1:9" ht="15.75" customHeight="1">
      <c r="A303" s="54"/>
      <c r="B303" s="90"/>
      <c r="C303" s="90"/>
      <c r="D303" s="56"/>
      <c r="E303" s="41">
        <v>45375</v>
      </c>
      <c r="F303" s="45">
        <v>554833</v>
      </c>
      <c r="G303" s="45">
        <v>10264</v>
      </c>
      <c r="H303" s="37">
        <f t="shared" si="32"/>
        <v>565097</v>
      </c>
      <c r="I303" s="38">
        <f>(H291+H292+H293+H294+H295+H296+H297+H298+H299+H300+H301+H302+H303)/13</f>
        <v>289941</v>
      </c>
    </row>
    <row r="304" spans="1:9" ht="15.75" customHeight="1">
      <c r="A304" s="54"/>
      <c r="B304" s="90"/>
      <c r="C304" s="90"/>
      <c r="D304" s="56"/>
      <c r="E304" s="46">
        <v>45404</v>
      </c>
      <c r="F304" s="35">
        <v>585676</v>
      </c>
      <c r="G304" s="35">
        <v>11023</v>
      </c>
      <c r="H304" s="43">
        <f t="shared" ref="H304:H305" si="38">SUM(F304:G304)</f>
        <v>596699</v>
      </c>
      <c r="I304" s="44">
        <f>(H291+H292+H293+H294+H295+H296+H297+H298+H299+H300+H301+H302+H303+H304)/14</f>
        <v>311852.28571428574</v>
      </c>
    </row>
    <row r="305" spans="1:9" ht="15.75" customHeight="1">
      <c r="A305" s="54"/>
      <c r="B305" s="90"/>
      <c r="C305" s="90"/>
      <c r="D305" s="56"/>
      <c r="E305" s="41">
        <v>45435</v>
      </c>
      <c r="F305" s="89">
        <v>620657</v>
      </c>
      <c r="G305" s="89">
        <v>11355</v>
      </c>
      <c r="H305" s="37">
        <f t="shared" si="38"/>
        <v>632012</v>
      </c>
      <c r="I305" s="44">
        <f>(H291+H292+H293+H294+H295+H296+H297+H298+H299+H300+H301+H302+H303+H304+H305)/15</f>
        <v>333196.26666666666</v>
      </c>
    </row>
    <row r="306" spans="1:9" ht="23.25" customHeight="1">
      <c r="A306" s="54"/>
      <c r="B306" s="90"/>
      <c r="C306" s="90"/>
      <c r="D306" s="56"/>
      <c r="E306" s="41">
        <v>45468</v>
      </c>
      <c r="F306" s="87">
        <v>703648</v>
      </c>
      <c r="G306" s="87">
        <v>11668</v>
      </c>
      <c r="H306" s="37">
        <f t="shared" ref="H306" si="39">SUM(F306:G306)</f>
        <v>715316</v>
      </c>
      <c r="I306" s="44">
        <f>(H291+H292+H293+H294+H295+H296+H297+H298+H299+H300+H301+H302+H303+H304+H305+H306)/16</f>
        <v>357078.75</v>
      </c>
    </row>
    <row r="307" spans="1:9" ht="23.25" customHeight="1">
      <c r="A307" s="54"/>
      <c r="B307" s="90"/>
      <c r="C307" s="90"/>
      <c r="D307" s="56"/>
      <c r="E307" s="86"/>
      <c r="F307" s="87"/>
      <c r="G307" s="87"/>
      <c r="H307" s="43"/>
      <c r="I307" s="44"/>
    </row>
    <row r="308" spans="1:9">
      <c r="A308" s="57"/>
      <c r="B308" s="58"/>
      <c r="C308" s="58"/>
      <c r="D308" s="59"/>
      <c r="E308" s="88"/>
      <c r="F308" s="88"/>
      <c r="G308" s="88"/>
      <c r="H308" s="88"/>
      <c r="I308" s="88"/>
    </row>
  </sheetData>
  <mergeCells count="108">
    <mergeCell ref="A291:D308"/>
    <mergeCell ref="A225:D261"/>
    <mergeCell ref="F168:G168"/>
    <mergeCell ref="F180:G180"/>
    <mergeCell ref="A262:D290"/>
    <mergeCell ref="A123:D133"/>
    <mergeCell ref="F125:G125"/>
    <mergeCell ref="F124:G124"/>
    <mergeCell ref="F165:G165"/>
    <mergeCell ref="F123:G123"/>
    <mergeCell ref="F127:G127"/>
    <mergeCell ref="F138:G138"/>
    <mergeCell ref="F151:G151"/>
    <mergeCell ref="F152:G152"/>
    <mergeCell ref="F155:G155"/>
    <mergeCell ref="F135:G135"/>
    <mergeCell ref="F150:G150"/>
    <mergeCell ref="F153:G153"/>
    <mergeCell ref="F136:G136"/>
    <mergeCell ref="F142:G142"/>
    <mergeCell ref="F126:G126"/>
    <mergeCell ref="F128:G128"/>
    <mergeCell ref="F134:G134"/>
    <mergeCell ref="F147:G147"/>
    <mergeCell ref="F129:G129"/>
    <mergeCell ref="F139:G139"/>
    <mergeCell ref="F143:G143"/>
    <mergeCell ref="F131:G131"/>
    <mergeCell ref="A2:D2"/>
    <mergeCell ref="A3:D3"/>
    <mergeCell ref="A64:D64"/>
    <mergeCell ref="A65:D65"/>
    <mergeCell ref="A62:D62"/>
    <mergeCell ref="A63:H63"/>
    <mergeCell ref="A38:D38"/>
    <mergeCell ref="A22:D22"/>
    <mergeCell ref="A50:D50"/>
    <mergeCell ref="A23:D37"/>
    <mergeCell ref="A39:D49"/>
    <mergeCell ref="A4:D21"/>
    <mergeCell ref="A51:D61"/>
    <mergeCell ref="F116:G116"/>
    <mergeCell ref="A112:D122"/>
    <mergeCell ref="F113:G113"/>
    <mergeCell ref="F117:G117"/>
    <mergeCell ref="A110:D110"/>
    <mergeCell ref="F114:G114"/>
    <mergeCell ref="F115:G115"/>
    <mergeCell ref="F111:G111"/>
    <mergeCell ref="F112:G112"/>
    <mergeCell ref="A111:D111"/>
    <mergeCell ref="A97:D97"/>
    <mergeCell ref="A108:D108"/>
    <mergeCell ref="A88:D96"/>
    <mergeCell ref="A66:D75"/>
    <mergeCell ref="A76:D76"/>
    <mergeCell ref="A98:D106"/>
    <mergeCell ref="A107:D107"/>
    <mergeCell ref="A77:D85"/>
    <mergeCell ref="A86:D86"/>
    <mergeCell ref="R183:S183"/>
    <mergeCell ref="A183:D183"/>
    <mergeCell ref="A162:D169"/>
    <mergeCell ref="F163:G163"/>
    <mergeCell ref="A146:D157"/>
    <mergeCell ref="F148:G148"/>
    <mergeCell ref="A172:D172"/>
    <mergeCell ref="F171:G171"/>
    <mergeCell ref="A171:D171"/>
    <mergeCell ref="F172:G172"/>
    <mergeCell ref="F174:G174"/>
    <mergeCell ref="A173:D182"/>
    <mergeCell ref="F175:G175"/>
    <mergeCell ref="F173:G173"/>
    <mergeCell ref="F176:G176"/>
    <mergeCell ref="F177:G177"/>
    <mergeCell ref="F164:G164"/>
    <mergeCell ref="A170:D170"/>
    <mergeCell ref="F162:G162"/>
    <mergeCell ref="F149:G149"/>
    <mergeCell ref="F166:G166"/>
    <mergeCell ref="A161:D161"/>
    <mergeCell ref="F146:G146"/>
    <mergeCell ref="F167:G167"/>
    <mergeCell ref="F179:G179"/>
    <mergeCell ref="F120:G120"/>
    <mergeCell ref="A184:D224"/>
    <mergeCell ref="A1:I1"/>
    <mergeCell ref="F178:G178"/>
    <mergeCell ref="F121:G121"/>
    <mergeCell ref="F130:G130"/>
    <mergeCell ref="A134:D145"/>
    <mergeCell ref="F141:G141"/>
    <mergeCell ref="F137:G137"/>
    <mergeCell ref="F140:G140"/>
    <mergeCell ref="F170:G170"/>
    <mergeCell ref="F160:G160"/>
    <mergeCell ref="A160:D160"/>
    <mergeCell ref="A158:D158"/>
    <mergeCell ref="F158:G158"/>
    <mergeCell ref="A159:H159"/>
    <mergeCell ref="F154:G154"/>
    <mergeCell ref="A109:H109"/>
    <mergeCell ref="F118:G118"/>
    <mergeCell ref="F161:G161"/>
    <mergeCell ref="F119:G119"/>
    <mergeCell ref="A87:D87"/>
    <mergeCell ref="F110:G110"/>
  </mergeCells>
  <phoneticPr fontId="5" type="noConversion"/>
  <pageMargins left="0.7" right="0.7" top="0.75" bottom="0.75" header="0.3" footer="0.3"/>
  <pageSetup paperSize="9" scale="55" orientation="portrait" r:id="rId1"/>
  <rowBreaks count="1" manualBreakCount="1">
    <brk id="8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A0951-F881-418C-88E5-C0A0F7A74EC1}">
  <dimension ref="A1:C15"/>
  <sheetViews>
    <sheetView workbookViewId="0">
      <selection activeCell="B24" sqref="B24"/>
    </sheetView>
  </sheetViews>
  <sheetFormatPr defaultRowHeight="15"/>
  <cols>
    <col min="2" max="2" width="43.5703125" customWidth="1"/>
    <col min="3" max="3" width="33.42578125" customWidth="1"/>
  </cols>
  <sheetData>
    <row r="1" spans="1:3" ht="18">
      <c r="A1" s="5" t="s">
        <v>36</v>
      </c>
      <c r="B1" s="5" t="s">
        <v>37</v>
      </c>
      <c r="C1" s="5" t="s">
        <v>38</v>
      </c>
    </row>
    <row r="2" spans="1:3" ht="17.25">
      <c r="A2" s="6">
        <v>1</v>
      </c>
      <c r="B2" s="7" t="s">
        <v>39</v>
      </c>
      <c r="C2" s="8" t="s">
        <v>40</v>
      </c>
    </row>
    <row r="3" spans="1:3" ht="17.25">
      <c r="A3" s="6">
        <v>2</v>
      </c>
      <c r="B3" s="7" t="s">
        <v>39</v>
      </c>
      <c r="C3" s="8" t="s">
        <v>40</v>
      </c>
    </row>
    <row r="4" spans="1:3" ht="17.25">
      <c r="A4" s="6">
        <v>3</v>
      </c>
      <c r="B4" s="7" t="s">
        <v>41</v>
      </c>
      <c r="C4" s="8" t="s">
        <v>42</v>
      </c>
    </row>
    <row r="5" spans="1:3" ht="17.25">
      <c r="A5" s="6">
        <v>4</v>
      </c>
      <c r="B5" s="7" t="s">
        <v>41</v>
      </c>
      <c r="C5" s="8" t="s">
        <v>43</v>
      </c>
    </row>
    <row r="6" spans="1:3" ht="17.25">
      <c r="A6" s="6">
        <v>4</v>
      </c>
      <c r="B6" s="7" t="s">
        <v>41</v>
      </c>
      <c r="C6" s="8" t="s">
        <v>44</v>
      </c>
    </row>
    <row r="7" spans="1:3" ht="17.25">
      <c r="A7" s="6">
        <v>5</v>
      </c>
      <c r="B7" s="7" t="s">
        <v>45</v>
      </c>
      <c r="C7" s="8" t="s">
        <v>46</v>
      </c>
    </row>
    <row r="8" spans="1:3" ht="17.25">
      <c r="A8" s="6">
        <v>6</v>
      </c>
      <c r="B8" s="7" t="s">
        <v>47</v>
      </c>
      <c r="C8" s="8" t="s">
        <v>48</v>
      </c>
    </row>
    <row r="9" spans="1:3" ht="17.25">
      <c r="A9" s="6">
        <v>7</v>
      </c>
      <c r="B9" s="7" t="s">
        <v>49</v>
      </c>
      <c r="C9" s="8" t="s">
        <v>50</v>
      </c>
    </row>
    <row r="10" spans="1:3" ht="17.25">
      <c r="A10" s="6">
        <v>8</v>
      </c>
      <c r="B10" s="7" t="s">
        <v>51</v>
      </c>
      <c r="C10" s="8" t="s">
        <v>52</v>
      </c>
    </row>
    <row r="11" spans="1:3" ht="17.25">
      <c r="A11" s="6">
        <v>9</v>
      </c>
      <c r="B11" s="7" t="s">
        <v>53</v>
      </c>
      <c r="C11" s="8" t="s">
        <v>54</v>
      </c>
    </row>
    <row r="12" spans="1:3" ht="17.25">
      <c r="A12" s="6">
        <v>10</v>
      </c>
      <c r="B12" s="7" t="s">
        <v>55</v>
      </c>
      <c r="C12" s="9" t="s">
        <v>56</v>
      </c>
    </row>
    <row r="13" spans="1:3" ht="17.25">
      <c r="A13" s="6">
        <v>11</v>
      </c>
      <c r="B13" s="7" t="s">
        <v>57</v>
      </c>
      <c r="C13" s="8" t="s">
        <v>58</v>
      </c>
    </row>
    <row r="14" spans="1:3" ht="17.25">
      <c r="A14" s="6">
        <v>12</v>
      </c>
      <c r="B14" s="7" t="s">
        <v>59</v>
      </c>
      <c r="C14" s="9" t="s">
        <v>60</v>
      </c>
    </row>
    <row r="15" spans="1:3" ht="17.25">
      <c r="A15" s="6">
        <v>13</v>
      </c>
      <c r="B15" s="7" t="s">
        <v>61</v>
      </c>
      <c r="C15" s="8" t="s">
        <v>62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9E380-145E-4130-8EC7-4572BC31B028}">
  <dimension ref="A1:C17"/>
  <sheetViews>
    <sheetView workbookViewId="0">
      <selection activeCell="A4" sqref="A4"/>
    </sheetView>
  </sheetViews>
  <sheetFormatPr defaultRowHeight="15"/>
  <cols>
    <col min="1" max="1" width="18.85546875" customWidth="1"/>
    <col min="2" max="2" width="18.140625" customWidth="1"/>
  </cols>
  <sheetData>
    <row r="1" spans="1:3" ht="15.75">
      <c r="A1" s="85" t="s">
        <v>63</v>
      </c>
      <c r="B1" s="85"/>
    </row>
    <row r="2" spans="1:3" ht="15.75">
      <c r="A2" s="12" t="s">
        <v>64</v>
      </c>
      <c r="B2" s="12" t="s">
        <v>65</v>
      </c>
    </row>
    <row r="3" spans="1:3" ht="17.25">
      <c r="A3" s="11">
        <v>44625</v>
      </c>
      <c r="B3" s="12">
        <v>54</v>
      </c>
      <c r="C3" t="s">
        <v>66</v>
      </c>
    </row>
    <row r="4" spans="1:3" ht="17.25">
      <c r="A4" s="10"/>
      <c r="B4" s="10"/>
    </row>
    <row r="5" spans="1:3" ht="17.25">
      <c r="A5" s="10"/>
      <c r="B5" s="10"/>
    </row>
    <row r="6" spans="1:3" ht="17.25">
      <c r="A6" s="10"/>
      <c r="B6" s="10"/>
    </row>
    <row r="7" spans="1:3" ht="17.25">
      <c r="A7" s="10"/>
      <c r="B7" s="10"/>
    </row>
    <row r="8" spans="1:3" ht="17.25">
      <c r="A8" s="10"/>
      <c r="B8" s="10"/>
    </row>
    <row r="9" spans="1:3" ht="17.25">
      <c r="A9" s="10"/>
      <c r="B9" s="10"/>
    </row>
    <row r="10" spans="1:3" ht="17.25">
      <c r="A10" s="10"/>
      <c r="B10" s="10"/>
    </row>
    <row r="11" spans="1:3" ht="17.25">
      <c r="A11" s="10"/>
      <c r="B11" s="10"/>
    </row>
    <row r="12" spans="1:3" ht="17.25">
      <c r="A12" s="10"/>
      <c r="B12" s="10"/>
    </row>
    <row r="13" spans="1:3" ht="17.25">
      <c r="A13" s="10"/>
      <c r="B13" s="10"/>
    </row>
    <row r="14" spans="1:3" ht="17.25">
      <c r="A14" s="10"/>
      <c r="B14" s="10"/>
    </row>
    <row r="15" spans="1:3" ht="17.25">
      <c r="A15" s="10"/>
      <c r="B15" s="10"/>
    </row>
    <row r="16" spans="1:3" ht="17.25">
      <c r="A16" s="10"/>
      <c r="B16" s="10"/>
    </row>
    <row r="17" spans="1:2" ht="17.25">
      <c r="A17" s="10"/>
      <c r="B17" s="10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c2ee19-bb0b-41bf-8e8a-eb428c37a267">
      <Terms xmlns="http://schemas.microsoft.com/office/infopath/2007/PartnerControls"/>
    </lcf76f155ced4ddcb4097134ff3c332f>
    <TaxCatchAll xmlns="fb7f2267-a4f8-4723-aa2a-eb89f25a0f2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4A8C81E6C84B49B7DCFA0747AFA050" ma:contentTypeVersion="15" ma:contentTypeDescription="Create a new document." ma:contentTypeScope="" ma:versionID="4137175637852589f788ba2690d2a7fa">
  <xsd:schema xmlns:xsd="http://www.w3.org/2001/XMLSchema" xmlns:xs="http://www.w3.org/2001/XMLSchema" xmlns:p="http://schemas.microsoft.com/office/2006/metadata/properties" xmlns:ns2="9dc2ee19-bb0b-41bf-8e8a-eb428c37a267" xmlns:ns3="866d3de8-5278-49af-ab34-1e5a9941b2c1" xmlns:ns4="fb7f2267-a4f8-4723-aa2a-eb89f25a0f22" targetNamespace="http://schemas.microsoft.com/office/2006/metadata/properties" ma:root="true" ma:fieldsID="e4850038e58d4bf9402dd2a02dffa890" ns2:_="" ns3:_="" ns4:_="">
    <xsd:import namespace="9dc2ee19-bb0b-41bf-8e8a-eb428c37a267"/>
    <xsd:import namespace="866d3de8-5278-49af-ab34-1e5a9941b2c1"/>
    <xsd:import namespace="fb7f2267-a4f8-4723-aa2a-eb89f25a0f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2ee19-bb0b-41bf-8e8a-eb428c37a2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16363c-13ed-4914-a2ff-7998fe89e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d3de8-5278-49af-ab34-1e5a9941b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f2267-a4f8-4723-aa2a-eb89f25a0f2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c5cc755-ce57-4890-84a0-b59381c00f6c}" ma:internalName="TaxCatchAll" ma:showField="CatchAllData" ma:web="fb7f2267-a4f8-4723-aa2a-eb89f25a0f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B8685C-1A4C-4C97-9B63-F981C321A98B}"/>
</file>

<file path=customXml/itemProps2.xml><?xml version="1.0" encoding="utf-8"?>
<ds:datastoreItem xmlns:ds="http://schemas.openxmlformats.org/officeDocument/2006/customXml" ds:itemID="{EF56D2E2-8A13-4D49-B4A6-E2154875E8BB}"/>
</file>

<file path=customXml/itemProps3.xml><?xml version="1.0" encoding="utf-8"?>
<ds:datastoreItem xmlns:ds="http://schemas.openxmlformats.org/officeDocument/2006/customXml" ds:itemID="{61A8FE1F-F4D9-4A2C-A3C4-37ADCA4069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Raffy Flores</dc:creator>
  <cp:keywords/>
  <dc:description/>
  <cp:lastModifiedBy>Raffy Flores</cp:lastModifiedBy>
  <cp:revision/>
  <dcterms:created xsi:type="dcterms:W3CDTF">2022-02-06T11:57:48Z</dcterms:created>
  <dcterms:modified xsi:type="dcterms:W3CDTF">2024-07-08T08:20:28Z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0x010100F34A8C81E6C84B49B7DCFA0747AFA050</vt:lpwstr>
  </property>
  <property fmtid="{D5CDD505-2E9C-101B-9397-08002B2CF9AE}" pid="3" name="MediaServiceImageTags">
    <vt:lpwstr/>
  </property>
</Properties>
</file>